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ЭтаКнига"/>
  <bookViews>
    <workbookView xWindow="0" yWindow="0" windowWidth="27945" windowHeight="11880" tabRatio="953" activeTab="12"/>
  </bookViews>
  <sheets>
    <sheet name="скидки_наценки" sheetId="199" r:id="rId1"/>
    <sheet name="изменения прайса" sheetId="308" r:id="rId2"/>
    <sheet name="Содержание" sheetId="220" r:id="rId3"/>
    <sheet name="Фурнитура складская" sheetId="349" state="hidden" r:id="rId4"/>
    <sheet name="Фурнитура_старая" sheetId="360" state="hidden" r:id="rId5"/>
    <sheet name="Фурнитура для акции" sheetId="371" state="hidden" r:id="rId6"/>
    <sheet name="Распашные системы откр" sheetId="279" r:id="rId7"/>
    <sheet name="Ручки_накладки_Италия" sheetId="362" r:id="rId8"/>
    <sheet name="Ручки_накладки_Италия_база" sheetId="364" state="hidden" r:id="rId9"/>
    <sheet name="Ручки_накладки_Китай" sheetId="363" r:id="rId10"/>
    <sheet name="Ручки_накладки_Китай_база" sheetId="365" state="hidden" r:id="rId11"/>
    <sheet name="Карточные петли" sheetId="366" r:id="rId12"/>
    <sheet name="Скрытые петли" sheetId="367" r:id="rId13"/>
    <sheet name="Замки" sheetId="368" r:id="rId14"/>
    <sheet name="Прочее" sheetId="358" r:id="rId15"/>
    <sheet name="Петли, защ, скр ручки_база" sheetId="296" state="hidden" r:id="rId16"/>
    <sheet name="Cистемы TWICE, ROTO" sheetId="301" r:id="rId17"/>
    <sheet name="Cистемы INVISIBLE" sheetId="299" r:id="rId18"/>
    <sheet name="механизмы база" sheetId="333" state="hidden" r:id="rId19"/>
    <sheet name="Системы для перегородок" sheetId="302" r:id="rId20"/>
    <sheet name="Наценки" sheetId="370" r:id="rId21"/>
  </sheets>
  <definedNames>
    <definedName name="Eclec" localSheetId="13">#REF!</definedName>
    <definedName name="Eclec" localSheetId="11">#REF!</definedName>
    <definedName name="Eclec" localSheetId="20">#REF!</definedName>
    <definedName name="Eclec" localSheetId="14">#REF!</definedName>
    <definedName name="Eclec" localSheetId="7">#REF!</definedName>
    <definedName name="Eclec" localSheetId="8">#REF!</definedName>
    <definedName name="Eclec" localSheetId="9">#REF!</definedName>
    <definedName name="Eclec" localSheetId="10">#REF!</definedName>
    <definedName name="Eclec" localSheetId="12">#REF!</definedName>
    <definedName name="Eclec" localSheetId="4">#REF!</definedName>
    <definedName name="Eclec">#REF!</definedName>
    <definedName name="Eclectica_Bel" localSheetId="13">#REF!</definedName>
    <definedName name="Eclectica_Bel" localSheetId="11">#REF!</definedName>
    <definedName name="Eclectica_Bel" localSheetId="20">#REF!</definedName>
    <definedName name="Eclectica_Bel" localSheetId="14">#REF!</definedName>
    <definedName name="Eclectica_Bel" localSheetId="7">#REF!</definedName>
    <definedName name="Eclectica_Bel" localSheetId="8">#REF!</definedName>
    <definedName name="Eclectica_Bel" localSheetId="9">#REF!</definedName>
    <definedName name="Eclectica_Bel" localSheetId="10">#REF!</definedName>
    <definedName name="Eclectica_Bel" localSheetId="12">#REF!</definedName>
    <definedName name="Eclectica_Bel" localSheetId="4">#REF!</definedName>
    <definedName name="Eclectica_Bel">#REF!</definedName>
    <definedName name="Enamale" localSheetId="13">#REF!</definedName>
    <definedName name="Enamale" localSheetId="11">#REF!</definedName>
    <definedName name="Enamale" localSheetId="18">#REF!</definedName>
    <definedName name="Enamale" localSheetId="20">#REF!</definedName>
    <definedName name="Enamale" localSheetId="14">#REF!</definedName>
    <definedName name="Enamale" localSheetId="7">#REF!</definedName>
    <definedName name="Enamale" localSheetId="8">#REF!</definedName>
    <definedName name="Enamale" localSheetId="9">#REF!</definedName>
    <definedName name="Enamale" localSheetId="10">#REF!</definedName>
    <definedName name="Enamale" localSheetId="12">#REF!</definedName>
    <definedName name="Enamale" localSheetId="3">#REF!</definedName>
    <definedName name="Enamale" localSheetId="4">#REF!</definedName>
    <definedName name="Enamale">#REF!</definedName>
    <definedName name="Excel_BuiltIn__FilterDatabase_1" localSheetId="17">#REF!</definedName>
    <definedName name="Excel_BuiltIn__FilterDatabase_1" localSheetId="16">#REF!</definedName>
    <definedName name="Excel_BuiltIn__FilterDatabase_1" localSheetId="13">#REF!</definedName>
    <definedName name="Excel_BuiltIn__FilterDatabase_1" localSheetId="1">#REF!</definedName>
    <definedName name="Excel_BuiltIn__FilterDatabase_1" localSheetId="11">#REF!</definedName>
    <definedName name="Excel_BuiltIn__FilterDatabase_1" localSheetId="18">#REF!</definedName>
    <definedName name="Excel_BuiltIn__FilterDatabase_1" localSheetId="20">#REF!</definedName>
    <definedName name="Excel_BuiltIn__FilterDatabase_1" localSheetId="15">#REF!</definedName>
    <definedName name="Excel_BuiltIn__FilterDatabase_1" localSheetId="14">#REF!</definedName>
    <definedName name="Excel_BuiltIn__FilterDatabase_1" localSheetId="7">#REF!</definedName>
    <definedName name="Excel_BuiltIn__FilterDatabase_1" localSheetId="8">#REF!</definedName>
    <definedName name="Excel_BuiltIn__FilterDatabase_1" localSheetId="9">#REF!</definedName>
    <definedName name="Excel_BuiltIn__FilterDatabase_1" localSheetId="10">#REF!</definedName>
    <definedName name="Excel_BuiltIn__FilterDatabase_1" localSheetId="19">#REF!</definedName>
    <definedName name="Excel_BuiltIn__FilterDatabase_1" localSheetId="12">#REF!</definedName>
    <definedName name="Excel_BuiltIn__FilterDatabase_1" localSheetId="3">#REF!</definedName>
    <definedName name="Excel_BuiltIn__FilterDatabase_1" localSheetId="4">#REF!</definedName>
    <definedName name="Excel_BuiltIn__FilterDatabase_1">#REF!</definedName>
    <definedName name="Excel_BuiltIn_Print_Area_1_1" localSheetId="17">#REF!</definedName>
    <definedName name="Excel_BuiltIn_Print_Area_1_1" localSheetId="13">#REF!</definedName>
    <definedName name="Excel_BuiltIn_Print_Area_1_1" localSheetId="1">#REF!</definedName>
    <definedName name="Excel_BuiltIn_Print_Area_1_1" localSheetId="11">#REF!</definedName>
    <definedName name="Excel_BuiltIn_Print_Area_1_1" localSheetId="18">#REF!</definedName>
    <definedName name="Excel_BuiltIn_Print_Area_1_1" localSheetId="20">#REF!</definedName>
    <definedName name="Excel_BuiltIn_Print_Area_1_1" localSheetId="15">#REF!</definedName>
    <definedName name="Excel_BuiltIn_Print_Area_1_1" localSheetId="14">#REF!</definedName>
    <definedName name="Excel_BuiltIn_Print_Area_1_1" localSheetId="7">#REF!</definedName>
    <definedName name="Excel_BuiltIn_Print_Area_1_1" localSheetId="8">#REF!</definedName>
    <definedName name="Excel_BuiltIn_Print_Area_1_1" localSheetId="9">#REF!</definedName>
    <definedName name="Excel_BuiltIn_Print_Area_1_1" localSheetId="10">#REF!</definedName>
    <definedName name="Excel_BuiltIn_Print_Area_1_1" localSheetId="12">#REF!</definedName>
    <definedName name="Excel_BuiltIn_Print_Area_1_1" localSheetId="3">#REF!</definedName>
    <definedName name="Excel_BuiltIn_Print_Area_1_1" localSheetId="4">#REF!</definedName>
    <definedName name="Excel_BuiltIn_Print_Area_1_1">#REF!</definedName>
    <definedName name="Excel_BuiltIn_Print_Area_1_1_1" localSheetId="17">#REF!</definedName>
    <definedName name="Excel_BuiltIn_Print_Area_1_1_1" localSheetId="13">#REF!</definedName>
    <definedName name="Excel_BuiltIn_Print_Area_1_1_1" localSheetId="1">#REF!</definedName>
    <definedName name="Excel_BuiltIn_Print_Area_1_1_1" localSheetId="11">#REF!</definedName>
    <definedName name="Excel_BuiltIn_Print_Area_1_1_1" localSheetId="18">#REF!</definedName>
    <definedName name="Excel_BuiltIn_Print_Area_1_1_1" localSheetId="20">#REF!</definedName>
    <definedName name="Excel_BuiltIn_Print_Area_1_1_1" localSheetId="15">#REF!</definedName>
    <definedName name="Excel_BuiltIn_Print_Area_1_1_1" localSheetId="14">#REF!</definedName>
    <definedName name="Excel_BuiltIn_Print_Area_1_1_1" localSheetId="7">#REF!</definedName>
    <definedName name="Excel_BuiltIn_Print_Area_1_1_1" localSheetId="8">#REF!</definedName>
    <definedName name="Excel_BuiltIn_Print_Area_1_1_1" localSheetId="9">#REF!</definedName>
    <definedName name="Excel_BuiltIn_Print_Area_1_1_1" localSheetId="10">#REF!</definedName>
    <definedName name="Excel_BuiltIn_Print_Area_1_1_1" localSheetId="12">#REF!</definedName>
    <definedName name="Excel_BuiltIn_Print_Area_1_1_1" localSheetId="3">#REF!</definedName>
    <definedName name="Excel_BuiltIn_Print_Area_1_1_1" localSheetId="4">#REF!</definedName>
    <definedName name="Excel_BuiltIn_Print_Area_1_1_1">#REF!</definedName>
    <definedName name="Excel_BuiltIn_Print_Area_1_2" localSheetId="17">#REF!</definedName>
    <definedName name="Excel_BuiltIn_Print_Area_1_2" localSheetId="13">#REF!</definedName>
    <definedName name="Excel_BuiltIn_Print_Area_1_2" localSheetId="1">#REF!</definedName>
    <definedName name="Excel_BuiltIn_Print_Area_1_2" localSheetId="11">#REF!</definedName>
    <definedName name="Excel_BuiltIn_Print_Area_1_2" localSheetId="18">#REF!</definedName>
    <definedName name="Excel_BuiltIn_Print_Area_1_2" localSheetId="20">#REF!</definedName>
    <definedName name="Excel_BuiltIn_Print_Area_1_2" localSheetId="15">#REF!</definedName>
    <definedName name="Excel_BuiltIn_Print_Area_1_2" localSheetId="14">#REF!</definedName>
    <definedName name="Excel_BuiltIn_Print_Area_1_2" localSheetId="7">#REF!</definedName>
    <definedName name="Excel_BuiltIn_Print_Area_1_2" localSheetId="8">#REF!</definedName>
    <definedName name="Excel_BuiltIn_Print_Area_1_2" localSheetId="9">#REF!</definedName>
    <definedName name="Excel_BuiltIn_Print_Area_1_2" localSheetId="10">#REF!</definedName>
    <definedName name="Excel_BuiltIn_Print_Area_1_2" localSheetId="12">#REF!</definedName>
    <definedName name="Excel_BuiltIn_Print_Area_1_2" localSheetId="3">#REF!</definedName>
    <definedName name="Excel_BuiltIn_Print_Area_1_2" localSheetId="4">#REF!</definedName>
    <definedName name="Excel_BuiltIn_Print_Area_1_2">#REF!</definedName>
    <definedName name="Excel_BuiltIn_Print_Titles_1" localSheetId="17">#REF!</definedName>
    <definedName name="Excel_BuiltIn_Print_Titles_1" localSheetId="13">#REF!</definedName>
    <definedName name="Excel_BuiltIn_Print_Titles_1" localSheetId="1">#REF!</definedName>
    <definedName name="Excel_BuiltIn_Print_Titles_1" localSheetId="11">#REF!</definedName>
    <definedName name="Excel_BuiltIn_Print_Titles_1" localSheetId="18">#REF!</definedName>
    <definedName name="Excel_BuiltIn_Print_Titles_1" localSheetId="20">#REF!</definedName>
    <definedName name="Excel_BuiltIn_Print_Titles_1" localSheetId="15">#REF!</definedName>
    <definedName name="Excel_BuiltIn_Print_Titles_1" localSheetId="14">#REF!</definedName>
    <definedName name="Excel_BuiltIn_Print_Titles_1" localSheetId="7">#REF!</definedName>
    <definedName name="Excel_BuiltIn_Print_Titles_1" localSheetId="8">#REF!</definedName>
    <definedName name="Excel_BuiltIn_Print_Titles_1" localSheetId="9">#REF!</definedName>
    <definedName name="Excel_BuiltIn_Print_Titles_1" localSheetId="10">#REF!</definedName>
    <definedName name="Excel_BuiltIn_Print_Titles_1" localSheetId="12">#REF!</definedName>
    <definedName name="Excel_BuiltIn_Print_Titles_1" localSheetId="3">#REF!</definedName>
    <definedName name="Excel_BuiltIn_Print_Titles_1" localSheetId="4">#REF!</definedName>
    <definedName name="Excel_BuiltIn_Print_Titles_1">#REF!</definedName>
    <definedName name="Excel_BuiltIn_Print_Titles_1_1" localSheetId="17">#REF!</definedName>
    <definedName name="Excel_BuiltIn_Print_Titles_1_1" localSheetId="13">#REF!</definedName>
    <definedName name="Excel_BuiltIn_Print_Titles_1_1" localSheetId="1">#REF!</definedName>
    <definedName name="Excel_BuiltIn_Print_Titles_1_1" localSheetId="11">#REF!</definedName>
    <definedName name="Excel_BuiltIn_Print_Titles_1_1" localSheetId="18">#REF!</definedName>
    <definedName name="Excel_BuiltIn_Print_Titles_1_1" localSheetId="20">#REF!</definedName>
    <definedName name="Excel_BuiltIn_Print_Titles_1_1" localSheetId="15">#REF!</definedName>
    <definedName name="Excel_BuiltIn_Print_Titles_1_1" localSheetId="14">#REF!</definedName>
    <definedName name="Excel_BuiltIn_Print_Titles_1_1" localSheetId="7">#REF!</definedName>
    <definedName name="Excel_BuiltIn_Print_Titles_1_1" localSheetId="8">#REF!</definedName>
    <definedName name="Excel_BuiltIn_Print_Titles_1_1" localSheetId="9">#REF!</definedName>
    <definedName name="Excel_BuiltIn_Print_Titles_1_1" localSheetId="10">#REF!</definedName>
    <definedName name="Excel_BuiltIn_Print_Titles_1_1" localSheetId="12">#REF!</definedName>
    <definedName name="Excel_BuiltIn_Print_Titles_1_1" localSheetId="3">#REF!</definedName>
    <definedName name="Excel_BuiltIn_Print_Titles_1_1" localSheetId="4">#REF!</definedName>
    <definedName name="Excel_BuiltIn_Print_Titles_1_1">#REF!</definedName>
    <definedName name="ghh" localSheetId="13">#REF!</definedName>
    <definedName name="ghh" localSheetId="11">#REF!</definedName>
    <definedName name="ghh" localSheetId="20">#REF!</definedName>
    <definedName name="ghh" localSheetId="14">#REF!</definedName>
    <definedName name="ghh" localSheetId="7">#REF!</definedName>
    <definedName name="ghh" localSheetId="8">#REF!</definedName>
    <definedName name="ghh" localSheetId="9">#REF!</definedName>
    <definedName name="ghh" localSheetId="10">#REF!</definedName>
    <definedName name="ghh" localSheetId="12">#REF!</definedName>
    <definedName name="ghh" localSheetId="4">#REF!</definedName>
    <definedName name="ghh">#REF!</definedName>
    <definedName name="New" localSheetId="13">#REF!</definedName>
    <definedName name="New" localSheetId="11">#REF!</definedName>
    <definedName name="New" localSheetId="20">#REF!</definedName>
    <definedName name="New" localSheetId="14">#REF!</definedName>
    <definedName name="New" localSheetId="7">#REF!</definedName>
    <definedName name="New" localSheetId="8">#REF!</definedName>
    <definedName name="New" localSheetId="9">#REF!</definedName>
    <definedName name="New" localSheetId="10">#REF!</definedName>
    <definedName name="New" localSheetId="12">#REF!</definedName>
    <definedName name="New" localSheetId="4">#REF!</definedName>
    <definedName name="New">#REF!</definedName>
    <definedName name="А" localSheetId="13">#REF!</definedName>
    <definedName name="А" localSheetId="11">#REF!</definedName>
    <definedName name="А" localSheetId="20">#REF!</definedName>
    <definedName name="А" localSheetId="14">#REF!</definedName>
    <definedName name="А" localSheetId="7">#REF!</definedName>
    <definedName name="А" localSheetId="8">#REF!</definedName>
    <definedName name="А" localSheetId="9">#REF!</definedName>
    <definedName name="А" localSheetId="10">#REF!</definedName>
    <definedName name="А" localSheetId="12">#REF!</definedName>
    <definedName name="А" localSheetId="4">#REF!</definedName>
    <definedName name="А">#REF!</definedName>
    <definedName name="амелия3" localSheetId="11">#REF!</definedName>
    <definedName name="амелия3" localSheetId="7">#REF!</definedName>
    <definedName name="амелия3" localSheetId="8">#REF!</definedName>
    <definedName name="амелия3" localSheetId="9">#REF!</definedName>
    <definedName name="амелия3" localSheetId="10">#REF!</definedName>
    <definedName name="амелия3">#REF!</definedName>
    <definedName name="апвп4" localSheetId="13">#REF!</definedName>
    <definedName name="апвп4" localSheetId="11">#REF!</definedName>
    <definedName name="апвп4" localSheetId="18">#REF!</definedName>
    <definedName name="апвп4" localSheetId="20">#REF!</definedName>
    <definedName name="апвп4" localSheetId="14">#REF!</definedName>
    <definedName name="апвп4" localSheetId="7">#REF!</definedName>
    <definedName name="апвп4" localSheetId="8">#REF!</definedName>
    <definedName name="апвп4" localSheetId="9">#REF!</definedName>
    <definedName name="апвп4" localSheetId="10">#REF!</definedName>
    <definedName name="апвп4" localSheetId="12">#REF!</definedName>
    <definedName name="апвп4" localSheetId="3">#REF!</definedName>
    <definedName name="апвп4" localSheetId="4">#REF!</definedName>
    <definedName name="апвп4">#REF!</definedName>
    <definedName name="Декоры" localSheetId="13">#REF!</definedName>
    <definedName name="Декоры" localSheetId="11">#REF!</definedName>
    <definedName name="Декоры" localSheetId="18">#REF!</definedName>
    <definedName name="Декоры" localSheetId="20">#REF!</definedName>
    <definedName name="Декоры" localSheetId="14">#REF!</definedName>
    <definedName name="Декоры" localSheetId="7">#REF!</definedName>
    <definedName name="Декоры" localSheetId="8">#REF!</definedName>
    <definedName name="Декоры" localSheetId="9">#REF!</definedName>
    <definedName name="Декоры" localSheetId="10">#REF!</definedName>
    <definedName name="Декоры" localSheetId="12">#REF!</definedName>
    <definedName name="Декоры" localSheetId="3">#REF!</definedName>
    <definedName name="Декоры" localSheetId="4">#REF!</definedName>
    <definedName name="Декоры">#REF!</definedName>
    <definedName name="Еми_АПАР_ми" localSheetId="17">#REF!</definedName>
    <definedName name="Еми_АПАР_ми" localSheetId="16">#REF!</definedName>
    <definedName name="Еми_АПАР_ми" localSheetId="13">#REF!</definedName>
    <definedName name="Еми_АПАР_ми" localSheetId="1">#REF!</definedName>
    <definedName name="Еми_АПАР_ми" localSheetId="11">#REF!</definedName>
    <definedName name="Еми_АПАР_ми" localSheetId="18">#REF!</definedName>
    <definedName name="Еми_АПАР_ми" localSheetId="20">#REF!</definedName>
    <definedName name="Еми_АПАР_ми" localSheetId="15">#REF!</definedName>
    <definedName name="Еми_АПАР_ми" localSheetId="14">#REF!</definedName>
    <definedName name="Еми_АПАР_ми" localSheetId="7">#REF!</definedName>
    <definedName name="Еми_АПАР_ми" localSheetId="8">#REF!</definedName>
    <definedName name="Еми_АПАР_ми" localSheetId="9">#REF!</definedName>
    <definedName name="Еми_АПАР_ми" localSheetId="10">#REF!</definedName>
    <definedName name="Еми_АПАР_ми" localSheetId="19">#REF!</definedName>
    <definedName name="Еми_АПАР_ми" localSheetId="12">#REF!</definedName>
    <definedName name="Еми_АПАР_ми" localSheetId="3">#REF!</definedName>
    <definedName name="Еми_АПАР_ми" localSheetId="4">#REF!</definedName>
    <definedName name="Еми_АПАР_ми">#REF!</definedName>
    <definedName name="К111111" localSheetId="13">#REF!</definedName>
    <definedName name="К111111" localSheetId="11">#REF!</definedName>
    <definedName name="К111111" localSheetId="18">#REF!</definedName>
    <definedName name="К111111" localSheetId="20">#REF!</definedName>
    <definedName name="К111111" localSheetId="14">#REF!</definedName>
    <definedName name="К111111" localSheetId="7">#REF!</definedName>
    <definedName name="К111111" localSheetId="8">#REF!</definedName>
    <definedName name="К111111" localSheetId="9">#REF!</definedName>
    <definedName name="К111111" localSheetId="10">#REF!</definedName>
    <definedName name="К111111" localSheetId="12">#REF!</definedName>
    <definedName name="К111111" localSheetId="3">#REF!</definedName>
    <definedName name="К111111" localSheetId="4">#REF!</definedName>
    <definedName name="К111111">#REF!</definedName>
    <definedName name="кува2" localSheetId="13">#REF!</definedName>
    <definedName name="кува2" localSheetId="11">#REF!</definedName>
    <definedName name="кува2" localSheetId="18">#REF!</definedName>
    <definedName name="кува2" localSheetId="20">#REF!</definedName>
    <definedName name="кува2" localSheetId="14">#REF!</definedName>
    <definedName name="кува2" localSheetId="7">#REF!</definedName>
    <definedName name="кува2" localSheetId="8">#REF!</definedName>
    <definedName name="кува2" localSheetId="9">#REF!</definedName>
    <definedName name="кува2" localSheetId="10">#REF!</definedName>
    <definedName name="кува2" localSheetId="12">#REF!</definedName>
    <definedName name="кува2" localSheetId="3">#REF!</definedName>
    <definedName name="кува2" localSheetId="4">#REF!</definedName>
    <definedName name="кува2">#REF!</definedName>
    <definedName name="кува4" localSheetId="13">#REF!</definedName>
    <definedName name="кува4" localSheetId="11">#REF!</definedName>
    <definedName name="кува4" localSheetId="18">#REF!</definedName>
    <definedName name="кува4" localSheetId="20">#REF!</definedName>
    <definedName name="кува4" localSheetId="14">#REF!</definedName>
    <definedName name="кува4" localSheetId="7">#REF!</definedName>
    <definedName name="кува4" localSheetId="8">#REF!</definedName>
    <definedName name="кува4" localSheetId="9">#REF!</definedName>
    <definedName name="кува4" localSheetId="10">#REF!</definedName>
    <definedName name="кува4" localSheetId="12">#REF!</definedName>
    <definedName name="кува4" localSheetId="3">#REF!</definedName>
    <definedName name="кува4" localSheetId="4">#REF!</definedName>
    <definedName name="кува4">#REF!</definedName>
    <definedName name="куыв3" localSheetId="13">#REF!</definedName>
    <definedName name="куыв3" localSheetId="11">#REF!</definedName>
    <definedName name="куыв3" localSheetId="18">#REF!</definedName>
    <definedName name="куыв3" localSheetId="20">#REF!</definedName>
    <definedName name="куыв3" localSheetId="14">#REF!</definedName>
    <definedName name="куыв3" localSheetId="7">#REF!</definedName>
    <definedName name="куыв3" localSheetId="8">#REF!</definedName>
    <definedName name="куыв3" localSheetId="9">#REF!</definedName>
    <definedName name="куыв3" localSheetId="10">#REF!</definedName>
    <definedName name="куыв3" localSheetId="12">#REF!</definedName>
    <definedName name="куыв3" localSheetId="3">#REF!</definedName>
    <definedName name="куыв3" localSheetId="4">#REF!</definedName>
    <definedName name="куыв3">#REF!</definedName>
    <definedName name="НОВОЕ" localSheetId="17">#REF!</definedName>
    <definedName name="НОВОЕ" localSheetId="13">#REF!</definedName>
    <definedName name="НОВОЕ" localSheetId="1">#REF!</definedName>
    <definedName name="НОВОЕ" localSheetId="11">#REF!</definedName>
    <definedName name="НОВОЕ" localSheetId="18">#REF!</definedName>
    <definedName name="НОВОЕ" localSheetId="20">#REF!</definedName>
    <definedName name="НОВОЕ" localSheetId="15">#REF!</definedName>
    <definedName name="НОВОЕ" localSheetId="14">#REF!</definedName>
    <definedName name="НОВОЕ" localSheetId="7">#REF!</definedName>
    <definedName name="НОВОЕ" localSheetId="8">#REF!</definedName>
    <definedName name="НОВОЕ" localSheetId="9">#REF!</definedName>
    <definedName name="НОВОЕ" localSheetId="10">#REF!</definedName>
    <definedName name="НОВОЕ" localSheetId="12">#REF!</definedName>
    <definedName name="НОВОЕ" localSheetId="3">#REF!</definedName>
    <definedName name="НОВОЕ" localSheetId="4">#REF!</definedName>
    <definedName name="НОВОЕ">#REF!</definedName>
    <definedName name="Новое_новое" localSheetId="13">#REF!</definedName>
    <definedName name="Новое_новое" localSheetId="11">#REF!</definedName>
    <definedName name="Новое_новое" localSheetId="20">#REF!</definedName>
    <definedName name="Новое_новое" localSheetId="14">#REF!</definedName>
    <definedName name="Новое_новое" localSheetId="7">#REF!</definedName>
    <definedName name="Новое_новое" localSheetId="8">#REF!</definedName>
    <definedName name="Новое_новое" localSheetId="9">#REF!</definedName>
    <definedName name="Новое_новое" localSheetId="10">#REF!</definedName>
    <definedName name="Новое_новое" localSheetId="12">#REF!</definedName>
    <definedName name="Новое_новое" localSheetId="4">#REF!</definedName>
    <definedName name="Новое_новое">#REF!</definedName>
    <definedName name="_xlnm.Print_Area" localSheetId="17">'Cистемы INVISIBLE'!$A$2:$K$27</definedName>
    <definedName name="_xlnm.Print_Area" localSheetId="16">'Cистемы TWICE, ROTO'!$A$2:$I$38</definedName>
    <definedName name="_xlnm.Print_Area" localSheetId="13">Замки!$A$2:$K$22</definedName>
    <definedName name="_xlnm.Print_Area" localSheetId="1">'изменения прайса'!$A$2:$F$58</definedName>
    <definedName name="_xlnm.Print_Area" localSheetId="11">'Карточные петли'!$A$2:$I$25</definedName>
    <definedName name="_xlnm.Print_Area" localSheetId="18">'механизмы база'!$A$1:$BH$50</definedName>
    <definedName name="_xlnm.Print_Area" localSheetId="20">Наценки!$A$2:$G$18</definedName>
    <definedName name="_xlnm.Print_Area" localSheetId="15">'Петли, защ, скр ручки_база'!$A$1:$BA$141</definedName>
    <definedName name="_xlnm.Print_Area" localSheetId="14">Прочее!$A$2:$K$38</definedName>
    <definedName name="_xlnm.Print_Area" localSheetId="6">'Распашные системы откр'!$A$2:$K$20</definedName>
    <definedName name="_xlnm.Print_Area" localSheetId="7">Ручки_накладки_Италия!$A$2:$N$63</definedName>
    <definedName name="_xlnm.Print_Area" localSheetId="8">Ручки_накладки_Италия_база!$A$2:$N$92</definedName>
    <definedName name="_xlnm.Print_Area" localSheetId="9">Ручки_накладки_Китай!$A$2:$O$25</definedName>
    <definedName name="_xlnm.Print_Area" localSheetId="10">Ручки_накладки_Китай_база!$A$2:$P$151</definedName>
    <definedName name="_xlnm.Print_Area" localSheetId="19">'Системы для перегородок'!$A$2:$F$34</definedName>
    <definedName name="_xlnm.Print_Area" localSheetId="0">скидки_наценки!$A$1:$Q$12</definedName>
    <definedName name="_xlnm.Print_Area" localSheetId="12">'Скрытые петли'!$A$1:$I$34</definedName>
    <definedName name="_xlnm.Print_Area" localSheetId="2">Содержание!$A$1:$E$29</definedName>
    <definedName name="_xlnm.Print_Area" localSheetId="5">'Фурнитура для акции'!$A$2:$E$21</definedName>
    <definedName name="_xlnm.Print_Area" localSheetId="3">'Фурнитура складская'!$A$2:$G$33</definedName>
    <definedName name="_xlnm.Print_Area" localSheetId="4">Фурнитура_старая!$A$2:$K$105</definedName>
    <definedName name="погонаж_до1марта" localSheetId="13">#REF!</definedName>
    <definedName name="погонаж_до1марта" localSheetId="11">#REF!</definedName>
    <definedName name="погонаж_до1марта" localSheetId="18">#REF!</definedName>
    <definedName name="погонаж_до1марта" localSheetId="20">#REF!</definedName>
    <definedName name="погонаж_до1марта" localSheetId="14">#REF!</definedName>
    <definedName name="погонаж_до1марта" localSheetId="7">#REF!</definedName>
    <definedName name="погонаж_до1марта" localSheetId="8">#REF!</definedName>
    <definedName name="погонаж_до1марта" localSheetId="9">#REF!</definedName>
    <definedName name="погонаж_до1марта" localSheetId="10">#REF!</definedName>
    <definedName name="погонаж_до1марта" localSheetId="12">#REF!</definedName>
    <definedName name="погонаж_до1марта" localSheetId="3">#REF!</definedName>
    <definedName name="погонаж_до1марта" localSheetId="4">#REF!</definedName>
    <definedName name="погонаж_до1марта">#REF!</definedName>
    <definedName name="полотна" localSheetId="13">#REF!</definedName>
    <definedName name="полотна" localSheetId="11">#REF!</definedName>
    <definedName name="полотна" localSheetId="20">#REF!</definedName>
    <definedName name="полотна" localSheetId="14">#REF!</definedName>
    <definedName name="полотна" localSheetId="7">#REF!</definedName>
    <definedName name="полотна" localSheetId="8">#REF!</definedName>
    <definedName name="полотна" localSheetId="9">#REF!</definedName>
    <definedName name="полотна" localSheetId="10">#REF!</definedName>
    <definedName name="полотна" localSheetId="12">#REF!</definedName>
    <definedName name="полотна" localSheetId="4">#REF!</definedName>
    <definedName name="полотна">#REF!</definedName>
    <definedName name="склад2" localSheetId="13">#REF!</definedName>
    <definedName name="склад2" localSheetId="11">#REF!</definedName>
    <definedName name="склад2" localSheetId="18">#REF!</definedName>
    <definedName name="склад2" localSheetId="20">#REF!</definedName>
    <definedName name="склад2" localSheetId="14">#REF!</definedName>
    <definedName name="склад2" localSheetId="7">#REF!</definedName>
    <definedName name="склад2" localSheetId="8">#REF!</definedName>
    <definedName name="склад2" localSheetId="9">#REF!</definedName>
    <definedName name="склад2" localSheetId="10">#REF!</definedName>
    <definedName name="склад2" localSheetId="12">#REF!</definedName>
    <definedName name="склад2" localSheetId="3">#REF!</definedName>
    <definedName name="склад2" localSheetId="4">#REF!</definedName>
    <definedName name="склад2">#REF!</definedName>
    <definedName name="СкладскаяПрограмма" localSheetId="13">#REF!</definedName>
    <definedName name="СкладскаяПрограмма" localSheetId="11">#REF!</definedName>
    <definedName name="СкладскаяПрограмма" localSheetId="18">#REF!</definedName>
    <definedName name="СкладскаяПрограмма" localSheetId="20">#REF!</definedName>
    <definedName name="СкладскаяПрограмма" localSheetId="14">#REF!</definedName>
    <definedName name="СкладскаяПрограмма" localSheetId="7">#REF!</definedName>
    <definedName name="СкладскаяПрограмма" localSheetId="8">#REF!</definedName>
    <definedName name="СкладскаяПрограмма" localSheetId="9">#REF!</definedName>
    <definedName name="СкладскаяПрограмма" localSheetId="10">#REF!</definedName>
    <definedName name="СкладскаяПрограмма" localSheetId="12">#REF!</definedName>
    <definedName name="СкладскаяПрограмма" localSheetId="3">#REF!</definedName>
    <definedName name="СкладскаяПрограмма" localSheetId="4">#REF!</definedName>
    <definedName name="СкладскаяПрограмма">#REF!</definedName>
    <definedName name="фурнитура22" localSheetId="13">#REF!</definedName>
    <definedName name="фурнитура22" localSheetId="11">#REF!</definedName>
    <definedName name="фурнитура22" localSheetId="18">#REF!</definedName>
    <definedName name="фурнитура22" localSheetId="20">#REF!</definedName>
    <definedName name="фурнитура22" localSheetId="14">#REF!</definedName>
    <definedName name="фурнитура22" localSheetId="7">#REF!</definedName>
    <definedName name="фурнитура22" localSheetId="8">#REF!</definedName>
    <definedName name="фурнитура22" localSheetId="9">#REF!</definedName>
    <definedName name="фурнитура22" localSheetId="10">#REF!</definedName>
    <definedName name="фурнитура22" localSheetId="12">#REF!</definedName>
    <definedName name="фурнитура22" localSheetId="3">#REF!</definedName>
    <definedName name="фурнитура22" localSheetId="4">#REF!</definedName>
    <definedName name="фурнитура22">#REF!</definedName>
    <definedName name="ыапва1" localSheetId="13">#REF!</definedName>
    <definedName name="ыапва1" localSheetId="11">#REF!</definedName>
    <definedName name="ыапва1" localSheetId="18">#REF!</definedName>
    <definedName name="ыапва1" localSheetId="20">#REF!</definedName>
    <definedName name="ыапва1" localSheetId="14">#REF!</definedName>
    <definedName name="ыапва1" localSheetId="7">#REF!</definedName>
    <definedName name="ыапва1" localSheetId="8">#REF!</definedName>
    <definedName name="ыапва1" localSheetId="9">#REF!</definedName>
    <definedName name="ыапва1" localSheetId="10">#REF!</definedName>
    <definedName name="ыапва1" localSheetId="12">#REF!</definedName>
    <definedName name="ыапва1" localSheetId="3">#REF!</definedName>
    <definedName name="ыапва1" localSheetId="4">#REF!</definedName>
    <definedName name="ыапва1">#REF!</definedName>
    <definedName name="ыва2" localSheetId="13">#REF!</definedName>
    <definedName name="ыва2" localSheetId="11">#REF!</definedName>
    <definedName name="ыва2" localSheetId="18">#REF!</definedName>
    <definedName name="ыва2" localSheetId="20">#REF!</definedName>
    <definedName name="ыва2" localSheetId="14">#REF!</definedName>
    <definedName name="ыва2" localSheetId="7">#REF!</definedName>
    <definedName name="ыва2" localSheetId="8">#REF!</definedName>
    <definedName name="ыва2" localSheetId="9">#REF!</definedName>
    <definedName name="ыва2" localSheetId="10">#REF!</definedName>
    <definedName name="ыва2" localSheetId="12">#REF!</definedName>
    <definedName name="ыва2" localSheetId="3">#REF!</definedName>
    <definedName name="ыва2" localSheetId="4">#REF!</definedName>
    <definedName name="ыва2">#REF!</definedName>
    <definedName name="Эклектика" localSheetId="13">#REF!</definedName>
    <definedName name="Эклектика" localSheetId="11">#REF!</definedName>
    <definedName name="Эклектика" localSheetId="20">#REF!</definedName>
    <definedName name="Эклектика" localSheetId="14">#REF!</definedName>
    <definedName name="Эклектика" localSheetId="7">#REF!</definedName>
    <definedName name="Эклектика" localSheetId="8">#REF!</definedName>
    <definedName name="Эклектика" localSheetId="9">#REF!</definedName>
    <definedName name="Эклектика" localSheetId="10">#REF!</definedName>
    <definedName name="Эклектика" localSheetId="12">#REF!</definedName>
    <definedName name="Эклектика" localSheetId="4">#REF!</definedName>
    <definedName name="Эклектика">#REF!</definedName>
  </definedNames>
  <calcPr calcId="125725"/>
</workbook>
</file>

<file path=xl/calcChain.xml><?xml version="1.0" encoding="utf-8"?>
<calcChain xmlns="http://schemas.openxmlformats.org/spreadsheetml/2006/main">
  <c r="G124" i="296"/>
  <c r="G123" s="1"/>
  <c r="Y122"/>
  <c r="O122"/>
  <c r="K123"/>
  <c r="L123"/>
  <c r="M123"/>
  <c r="N123"/>
  <c r="I123"/>
  <c r="I124" s="1"/>
  <c r="F123"/>
  <c r="Z122"/>
  <c r="E123"/>
  <c r="C123"/>
  <c r="D123"/>
  <c r="B123"/>
  <c r="B127" s="1"/>
  <c r="K93"/>
  <c r="K95"/>
  <c r="K97"/>
  <c r="K99"/>
  <c r="K101"/>
  <c r="K103"/>
  <c r="K91"/>
  <c r="J93"/>
  <c r="J95"/>
  <c r="J97"/>
  <c r="J99"/>
  <c r="J101"/>
  <c r="J103"/>
  <c r="J91"/>
  <c r="I103"/>
  <c r="I101"/>
  <c r="I99"/>
  <c r="I97"/>
  <c r="I95"/>
  <c r="I93"/>
  <c r="I91"/>
  <c r="H91"/>
  <c r="H103"/>
  <c r="H101"/>
  <c r="H99"/>
  <c r="H97"/>
  <c r="H95"/>
  <c r="H93"/>
  <c r="F103"/>
  <c r="F101"/>
  <c r="F99"/>
  <c r="F97"/>
  <c r="F95"/>
  <c r="F93"/>
  <c r="F91"/>
  <c r="E103"/>
  <c r="E101"/>
  <c r="E99"/>
  <c r="E97"/>
  <c r="E95"/>
  <c r="E93"/>
  <c r="E91"/>
  <c r="D91"/>
  <c r="G103"/>
  <c r="G101"/>
  <c r="G99"/>
  <c r="G97"/>
  <c r="G93"/>
  <c r="G91"/>
  <c r="D103"/>
  <c r="D101"/>
  <c r="D99"/>
  <c r="D97"/>
  <c r="D93"/>
  <c r="Q76" l="1"/>
  <c r="Q74"/>
  <c r="Q72"/>
  <c r="Q70"/>
  <c r="Q68"/>
  <c r="Q66"/>
  <c r="P70"/>
  <c r="P64"/>
  <c r="P76"/>
  <c r="P74"/>
  <c r="P72"/>
  <c r="P66"/>
  <c r="P68"/>
  <c r="N76"/>
  <c r="N74"/>
  <c r="N72"/>
  <c r="N70"/>
  <c r="N68"/>
  <c r="N66"/>
  <c r="N64"/>
  <c r="G169"/>
  <c r="Y167"/>
  <c r="N167"/>
  <c r="M167"/>
  <c r="L167"/>
  <c r="K167"/>
  <c r="I167"/>
  <c r="G167"/>
  <c r="F167"/>
  <c r="E167"/>
  <c r="D167"/>
  <c r="C167"/>
  <c r="B167"/>
  <c r="G156"/>
  <c r="C156"/>
  <c r="B156"/>
  <c r="G154"/>
  <c r="N153"/>
  <c r="M153"/>
  <c r="L153"/>
  <c r="K153"/>
  <c r="I153"/>
  <c r="G153"/>
  <c r="X152"/>
  <c r="Y151"/>
  <c r="N151"/>
  <c r="M151"/>
  <c r="L151"/>
  <c r="K151"/>
  <c r="I151"/>
  <c r="G151"/>
  <c r="F151"/>
  <c r="E151"/>
  <c r="D151"/>
  <c r="C151"/>
  <c r="B151"/>
  <c r="M54" i="365" l="1"/>
  <c r="L54"/>
  <c r="K54"/>
  <c r="D54"/>
  <c r="J53"/>
  <c r="I53"/>
  <c r="H53"/>
  <c r="J51"/>
  <c r="J54" s="1"/>
  <c r="I51"/>
  <c r="H51"/>
  <c r="H54" s="1"/>
  <c r="G51"/>
  <c r="G54" s="1"/>
  <c r="F51"/>
  <c r="F54" s="1"/>
  <c r="E51"/>
  <c r="E54" s="1"/>
  <c r="O39"/>
  <c r="N39"/>
  <c r="M39"/>
  <c r="J39"/>
  <c r="I39"/>
  <c r="H39"/>
  <c r="G39"/>
  <c r="E39"/>
  <c r="D39"/>
  <c r="L38"/>
  <c r="L39" s="1"/>
  <c r="F38"/>
  <c r="F39" s="1"/>
  <c r="L1" i="302"/>
  <c r="E49" i="333"/>
  <c r="E48"/>
  <c r="E47"/>
  <c r="E46"/>
  <c r="E45"/>
  <c r="E44"/>
  <c r="E43"/>
  <c r="E42"/>
  <c r="E41"/>
  <c r="E40"/>
  <c r="E39"/>
  <c r="Y32"/>
  <c r="AP31"/>
  <c r="AP35" s="1"/>
  <c r="AO31"/>
  <c r="AO35" s="1"/>
  <c r="AN31"/>
  <c r="AN35" s="1"/>
  <c r="AM31"/>
  <c r="AM35" s="1"/>
  <c r="AL31"/>
  <c r="AL35" s="1"/>
  <c r="AK31"/>
  <c r="AK35" s="1"/>
  <c r="AJ31"/>
  <c r="AI31"/>
  <c r="W31"/>
  <c r="U31"/>
  <c r="S31"/>
  <c r="R31"/>
  <c r="J31"/>
  <c r="J35" s="1"/>
  <c r="I31"/>
  <c r="I35" s="1"/>
  <c r="H31"/>
  <c r="H35" s="1"/>
  <c r="D18"/>
  <c r="C18"/>
  <c r="B9"/>
  <c r="AH57" s="1"/>
  <c r="AJ7"/>
  <c r="B5"/>
  <c r="B4"/>
  <c r="C82" s="1"/>
  <c r="D10" i="301"/>
  <c r="B10"/>
  <c r="G143" i="296"/>
  <c r="G141"/>
  <c r="G140"/>
  <c r="Y138"/>
  <c r="N138"/>
  <c r="M138"/>
  <c r="L138"/>
  <c r="K138"/>
  <c r="I138"/>
  <c r="G138"/>
  <c r="F138"/>
  <c r="E138"/>
  <c r="D138"/>
  <c r="C138"/>
  <c r="B138"/>
  <c r="C127"/>
  <c r="N124"/>
  <c r="M124"/>
  <c r="L124"/>
  <c r="K124"/>
  <c r="X123"/>
  <c r="N122"/>
  <c r="M122"/>
  <c r="L122"/>
  <c r="K122"/>
  <c r="I122"/>
  <c r="G122"/>
  <c r="F122"/>
  <c r="E122"/>
  <c r="D122"/>
  <c r="C122"/>
  <c r="B122"/>
  <c r="R105"/>
  <c r="Q105"/>
  <c r="P105"/>
  <c r="O105"/>
  <c r="N105"/>
  <c r="M105"/>
  <c r="L92"/>
  <c r="AL76"/>
  <c r="AL74"/>
  <c r="G73"/>
  <c r="F73"/>
  <c r="AL72"/>
  <c r="AL70"/>
  <c r="F69"/>
  <c r="AL68"/>
  <c r="AL66"/>
  <c r="G170" s="1"/>
  <c r="G66"/>
  <c r="F66"/>
  <c r="AE49"/>
  <c r="AD49"/>
  <c r="AE48"/>
  <c r="AD48"/>
  <c r="AE46"/>
  <c r="AD46"/>
  <c r="AE45"/>
  <c r="AD45"/>
  <c r="AE43"/>
  <c r="AD43"/>
  <c r="AE41"/>
  <c r="AD41"/>
  <c r="AE39"/>
  <c r="AD39"/>
  <c r="AE38"/>
  <c r="AD38"/>
  <c r="AE37"/>
  <c r="AD37"/>
  <c r="AE36"/>
  <c r="AD36"/>
  <c r="L29"/>
  <c r="AB27"/>
  <c r="AA27"/>
  <c r="AC26"/>
  <c r="AB26"/>
  <c r="Z26"/>
  <c r="X26"/>
  <c r="AA26" s="1"/>
  <c r="AB24"/>
  <c r="AA24"/>
  <c r="AC23"/>
  <c r="AB23"/>
  <c r="X23"/>
  <c r="AA23" s="1"/>
  <c r="AC22"/>
  <c r="AB22"/>
  <c r="X22"/>
  <c r="AA22" s="1"/>
  <c r="M22"/>
  <c r="AC21"/>
  <c r="AB21"/>
  <c r="Z21"/>
  <c r="X21"/>
  <c r="AA21" s="1"/>
  <c r="M21"/>
  <c r="AC20"/>
  <c r="AB20"/>
  <c r="X20"/>
  <c r="AA20" s="1"/>
  <c r="M20"/>
  <c r="AL19"/>
  <c r="AC19"/>
  <c r="AB19"/>
  <c r="AA19"/>
  <c r="O9"/>
  <c r="N9"/>
  <c r="M9"/>
  <c r="L9"/>
  <c r="O8"/>
  <c r="N8"/>
  <c r="M8"/>
  <c r="L8"/>
  <c r="D20" i="358"/>
  <c r="E20" s="1"/>
  <c r="F20" s="1"/>
  <c r="I20" s="1"/>
  <c r="M155" i="365"/>
  <c r="L155"/>
  <c r="G155"/>
  <c r="F155"/>
  <c r="E155"/>
  <c r="M153"/>
  <c r="L153"/>
  <c r="D153"/>
  <c r="N140"/>
  <c r="M140"/>
  <c r="J140"/>
  <c r="I140"/>
  <c r="H140"/>
  <c r="G140"/>
  <c r="E140"/>
  <c r="D140"/>
  <c r="N88"/>
  <c r="M88"/>
  <c r="L88"/>
  <c r="J88"/>
  <c r="I88"/>
  <c r="H88"/>
  <c r="G88"/>
  <c r="F88"/>
  <c r="E88"/>
  <c r="D88"/>
  <c r="M81"/>
  <c r="L81"/>
  <c r="K81"/>
  <c r="J81"/>
  <c r="I81"/>
  <c r="H81"/>
  <c r="G81"/>
  <c r="F81"/>
  <c r="E81"/>
  <c r="M79"/>
  <c r="M82" s="1"/>
  <c r="L79"/>
  <c r="L82" s="1"/>
  <c r="K79"/>
  <c r="K82" s="1"/>
  <c r="J79"/>
  <c r="J82" s="1"/>
  <c r="I79"/>
  <c r="H79"/>
  <c r="H82" s="1"/>
  <c r="G79"/>
  <c r="G82" s="1"/>
  <c r="F79"/>
  <c r="F82" s="1"/>
  <c r="E79"/>
  <c r="E82" s="1"/>
  <c r="D79"/>
  <c r="D82" s="1"/>
  <c r="O67"/>
  <c r="N67"/>
  <c r="M67"/>
  <c r="L67"/>
  <c r="J66"/>
  <c r="J67" s="1"/>
  <c r="I66"/>
  <c r="I67" s="1"/>
  <c r="H66"/>
  <c r="H67" s="1"/>
  <c r="G66"/>
  <c r="G67" s="1"/>
  <c r="F66"/>
  <c r="F67" s="1"/>
  <c r="E66"/>
  <c r="E67" s="1"/>
  <c r="D66"/>
  <c r="D67" s="1"/>
  <c r="M28"/>
  <c r="L28"/>
  <c r="K28"/>
  <c r="D28"/>
  <c r="J27"/>
  <c r="J155" s="1"/>
  <c r="I27"/>
  <c r="H27"/>
  <c r="H155" s="1"/>
  <c r="J25"/>
  <c r="J153" s="1"/>
  <c r="I25"/>
  <c r="H25"/>
  <c r="H153" s="1"/>
  <c r="G25"/>
  <c r="G153" s="1"/>
  <c r="F25"/>
  <c r="F28" s="1"/>
  <c r="E25"/>
  <c r="E153" s="1"/>
  <c r="O13"/>
  <c r="N13"/>
  <c r="M13"/>
  <c r="J13"/>
  <c r="I13"/>
  <c r="H13"/>
  <c r="G13"/>
  <c r="E13"/>
  <c r="D13"/>
  <c r="L12"/>
  <c r="L13" s="1"/>
  <c r="F12"/>
  <c r="F13" s="1"/>
  <c r="S156" i="364"/>
  <c r="H154"/>
  <c r="G154"/>
  <c r="H152"/>
  <c r="G152"/>
  <c r="H150"/>
  <c r="G150"/>
  <c r="F150"/>
  <c r="D150"/>
  <c r="H147"/>
  <c r="F147"/>
  <c r="E147"/>
  <c r="D147"/>
  <c r="G145"/>
  <c r="F145"/>
  <c r="E145"/>
  <c r="D145"/>
  <c r="E85" i="360"/>
  <c r="F85" s="1"/>
  <c r="I85" s="1"/>
  <c r="D85"/>
  <c r="C41"/>
  <c r="C40"/>
  <c r="C39"/>
  <c r="C38"/>
  <c r="C37"/>
  <c r="C36"/>
  <c r="C35"/>
  <c r="C34"/>
  <c r="C33"/>
  <c r="C23"/>
  <c r="C22"/>
  <c r="C21"/>
  <c r="C20"/>
  <c r="C19"/>
  <c r="C18"/>
  <c r="C17"/>
  <c r="C16"/>
  <c r="C15"/>
  <c r="C14"/>
  <c r="H10"/>
  <c r="G10"/>
  <c r="C6" i="349"/>
  <c r="H1" i="220"/>
  <c r="G11" i="199"/>
  <c r="F11"/>
  <c r="E11"/>
  <c r="C11" s="1"/>
  <c r="D11" s="1"/>
  <c r="F10"/>
  <c r="C10"/>
  <c r="D10" s="1"/>
  <c r="D24" i="301" l="1"/>
  <c r="K34" i="358"/>
  <c r="H30" i="367"/>
  <c r="J34" i="358"/>
  <c r="D10" i="368"/>
  <c r="V31" i="333"/>
  <c r="T31"/>
  <c r="H12" i="299" s="1"/>
  <c r="U35" i="333"/>
  <c r="R35"/>
  <c r="S41"/>
  <c r="T39"/>
  <c r="D14" i="349"/>
  <c r="J12" i="299"/>
  <c r="V39" i="333"/>
  <c r="F18" i="366"/>
  <c r="K12" i="299"/>
  <c r="C26" i="302"/>
  <c r="C27"/>
  <c r="D12" i="368"/>
  <c r="G12"/>
  <c r="H26" i="367"/>
  <c r="C15" i="302"/>
  <c r="C11"/>
  <c r="E24" i="301"/>
  <c r="D24" i="358"/>
  <c r="K22" i="368"/>
  <c r="G20"/>
  <c r="K16"/>
  <c r="F14"/>
  <c r="F10"/>
  <c r="G20" i="367"/>
  <c r="J102" i="360"/>
  <c r="H70"/>
  <c r="E52"/>
  <c r="J40"/>
  <c r="G39"/>
  <c r="D38"/>
  <c r="J36"/>
  <c r="G35"/>
  <c r="D34"/>
  <c r="J23"/>
  <c r="G22"/>
  <c r="D21"/>
  <c r="J19"/>
  <c r="G18"/>
  <c r="D17"/>
  <c r="J15"/>
  <c r="G14"/>
  <c r="D52"/>
  <c r="F39"/>
  <c r="I36"/>
  <c r="F35"/>
  <c r="I23"/>
  <c r="F22"/>
  <c r="I19"/>
  <c r="F18"/>
  <c r="F14"/>
  <c r="E102"/>
  <c r="G36"/>
  <c r="G23"/>
  <c r="G19"/>
  <c r="G15"/>
  <c r="I21"/>
  <c r="K15"/>
  <c r="D14" i="302"/>
  <c r="I34" i="358"/>
  <c r="C24"/>
  <c r="J22" i="368"/>
  <c r="F20"/>
  <c r="J16"/>
  <c r="D14"/>
  <c r="E10"/>
  <c r="D20" i="367"/>
  <c r="I18" i="366"/>
  <c r="I102" i="360"/>
  <c r="G70"/>
  <c r="I40"/>
  <c r="I15"/>
  <c r="K79"/>
  <c r="D39"/>
  <c r="D35"/>
  <c r="D22"/>
  <c r="J16"/>
  <c r="I17"/>
  <c r="K40"/>
  <c r="K19"/>
  <c r="E14" i="349"/>
  <c r="C14" i="302"/>
  <c r="E14" i="301"/>
  <c r="F34" i="358"/>
  <c r="I22" i="368"/>
  <c r="E20"/>
  <c r="I16"/>
  <c r="K12"/>
  <c r="H18" i="367"/>
  <c r="F102" i="360"/>
  <c r="F70"/>
  <c r="K41"/>
  <c r="H40"/>
  <c r="E39"/>
  <c r="K37"/>
  <c r="H36"/>
  <c r="E35"/>
  <c r="K33"/>
  <c r="H23"/>
  <c r="E22"/>
  <c r="K20"/>
  <c r="H19"/>
  <c r="E18"/>
  <c r="K16"/>
  <c r="H15"/>
  <c r="E14"/>
  <c r="D13" i="302"/>
  <c r="E13" i="301"/>
  <c r="E34" i="358"/>
  <c r="H22" i="368"/>
  <c r="D20"/>
  <c r="H16"/>
  <c r="I12"/>
  <c r="G26" i="367"/>
  <c r="G18"/>
  <c r="E70" i="360"/>
  <c r="J41"/>
  <c r="G40"/>
  <c r="J37"/>
  <c r="J33"/>
  <c r="J20"/>
  <c r="D18"/>
  <c r="D14"/>
  <c r="E15"/>
  <c r="F33"/>
  <c r="H18"/>
  <c r="C13" i="302"/>
  <c r="I12" i="299"/>
  <c r="D13" i="301"/>
  <c r="D34" i="358"/>
  <c r="G22" i="368"/>
  <c r="K18"/>
  <c r="G16"/>
  <c r="H12"/>
  <c r="D26" i="367"/>
  <c r="H16"/>
  <c r="J12" i="279" s="1"/>
  <c r="D102" i="360"/>
  <c r="J79"/>
  <c r="D70"/>
  <c r="I41"/>
  <c r="F40"/>
  <c r="I37"/>
  <c r="F36"/>
  <c r="I33"/>
  <c r="F23"/>
  <c r="I20"/>
  <c r="F19"/>
  <c r="I16"/>
  <c r="F15"/>
  <c r="K36"/>
  <c r="F12" i="302"/>
  <c r="C13" i="301"/>
  <c r="C34" i="358"/>
  <c r="F22" i="368"/>
  <c r="J18"/>
  <c r="F16"/>
  <c r="F12"/>
  <c r="H24" i="367"/>
  <c r="F16"/>
  <c r="E12" i="279" s="1"/>
  <c r="G12" s="1"/>
  <c r="I15" i="366"/>
  <c r="C102" i="360"/>
  <c r="I79"/>
  <c r="K61"/>
  <c r="H41"/>
  <c r="E40"/>
  <c r="K38"/>
  <c r="H37"/>
  <c r="E36"/>
  <c r="K34"/>
  <c r="H33"/>
  <c r="E23"/>
  <c r="K21"/>
  <c r="H20"/>
  <c r="E19"/>
  <c r="K17"/>
  <c r="H16"/>
  <c r="F20"/>
  <c r="F15" i="349"/>
  <c r="G15" s="1"/>
  <c r="H39" i="360"/>
  <c r="E12" i="302"/>
  <c r="B13" i="301"/>
  <c r="J24" i="358"/>
  <c r="K14"/>
  <c r="E22" i="368"/>
  <c r="I18"/>
  <c r="E16"/>
  <c r="E12"/>
  <c r="G24" i="367"/>
  <c r="D16"/>
  <c r="I89" i="360"/>
  <c r="F79"/>
  <c r="J61"/>
  <c r="G41"/>
  <c r="D40"/>
  <c r="J38"/>
  <c r="G37"/>
  <c r="D36"/>
  <c r="J34"/>
  <c r="G33"/>
  <c r="D23"/>
  <c r="J21"/>
  <c r="G20"/>
  <c r="D19"/>
  <c r="J17"/>
  <c r="G16"/>
  <c r="D15"/>
  <c r="E79"/>
  <c r="F41"/>
  <c r="I38"/>
  <c r="F37"/>
  <c r="I34"/>
  <c r="K23"/>
  <c r="D12" i="302"/>
  <c r="F12" i="299"/>
  <c r="I11" i="301"/>
  <c r="I24" i="358"/>
  <c r="J14"/>
  <c r="D22" i="368"/>
  <c r="H18"/>
  <c r="D16"/>
  <c r="K10"/>
  <c r="D24" i="367"/>
  <c r="F14"/>
  <c r="F89" i="360"/>
  <c r="I61"/>
  <c r="F16"/>
  <c r="H22"/>
  <c r="C18" i="302"/>
  <c r="C12"/>
  <c r="E12" i="299"/>
  <c r="H11" i="301"/>
  <c r="H24" i="358"/>
  <c r="I14"/>
  <c r="K20" i="368"/>
  <c r="G18"/>
  <c r="K14"/>
  <c r="J10"/>
  <c r="H22" i="367"/>
  <c r="D14"/>
  <c r="E89" i="360"/>
  <c r="D79"/>
  <c r="F61"/>
  <c r="E41"/>
  <c r="K39"/>
  <c r="H38"/>
  <c r="E37"/>
  <c r="K35"/>
  <c r="H34"/>
  <c r="E33"/>
  <c r="K22"/>
  <c r="H21"/>
  <c r="E20"/>
  <c r="K18"/>
  <c r="H17"/>
  <c r="E16"/>
  <c r="K14"/>
  <c r="E15" i="349"/>
  <c r="E38" i="360"/>
  <c r="E17"/>
  <c r="D16" i="302"/>
  <c r="F11"/>
  <c r="D12" i="299"/>
  <c r="G24" i="358"/>
  <c r="F14"/>
  <c r="J20" i="368"/>
  <c r="F18"/>
  <c r="I14"/>
  <c r="I10"/>
  <c r="G22" i="367"/>
  <c r="I22" i="366"/>
  <c r="D89" i="360"/>
  <c r="K70"/>
  <c r="E61"/>
  <c r="D41"/>
  <c r="J39"/>
  <c r="G38"/>
  <c r="D37"/>
  <c r="J35"/>
  <c r="G34"/>
  <c r="D33"/>
  <c r="J22"/>
  <c r="G21"/>
  <c r="D20"/>
  <c r="J18"/>
  <c r="G17"/>
  <c r="D16"/>
  <c r="J14"/>
  <c r="D15" i="349"/>
  <c r="I14" i="360"/>
  <c r="F14" i="349"/>
  <c r="G14" s="1"/>
  <c r="F52" i="360"/>
  <c r="E21"/>
  <c r="C16" i="302"/>
  <c r="E11"/>
  <c r="C12" i="299"/>
  <c r="F11" i="301"/>
  <c r="F24" i="358"/>
  <c r="E14"/>
  <c r="I20" i="368"/>
  <c r="E18"/>
  <c r="H14"/>
  <c r="H10"/>
  <c r="D22" i="367"/>
  <c r="H22" i="366"/>
  <c r="C89" i="360"/>
  <c r="J70"/>
  <c r="D61"/>
  <c r="I39"/>
  <c r="F38"/>
  <c r="I35"/>
  <c r="F34"/>
  <c r="I22"/>
  <c r="F21"/>
  <c r="I18"/>
  <c r="F17"/>
  <c r="I70"/>
  <c r="H35"/>
  <c r="H14"/>
  <c r="D15" i="302"/>
  <c r="D11"/>
  <c r="B12" i="299"/>
  <c r="E24" i="358"/>
  <c r="D14"/>
  <c r="H20" i="368"/>
  <c r="D18"/>
  <c r="G14"/>
  <c r="G10"/>
  <c r="H20" i="367"/>
  <c r="E34" i="360"/>
  <c r="F22" i="366"/>
  <c r="C19" i="302"/>
  <c r="I12" i="362"/>
  <c r="H12"/>
  <c r="J7"/>
  <c r="I7"/>
  <c r="G7"/>
  <c r="J12"/>
  <c r="I14"/>
  <c r="E25" i="363"/>
  <c r="N10"/>
  <c r="E61" i="362"/>
  <c r="D59"/>
  <c r="N54"/>
  <c r="M52"/>
  <c r="E43"/>
  <c r="H28"/>
  <c r="J24"/>
  <c r="D14"/>
  <c r="D25" i="363"/>
  <c r="M10"/>
  <c r="D61" i="362"/>
  <c r="N57"/>
  <c r="M54"/>
  <c r="L52"/>
  <c r="D43"/>
  <c r="G28"/>
  <c r="I24"/>
  <c r="G12"/>
  <c r="L23" i="363"/>
  <c r="K10"/>
  <c r="N59" i="362"/>
  <c r="M57"/>
  <c r="L54"/>
  <c r="K52"/>
  <c r="G41"/>
  <c r="F28"/>
  <c r="H24"/>
  <c r="F12"/>
  <c r="E18" i="366"/>
  <c r="K23" i="363"/>
  <c r="J10"/>
  <c r="N61" i="362"/>
  <c r="M59"/>
  <c r="L57"/>
  <c r="K54"/>
  <c r="J52"/>
  <c r="F41"/>
  <c r="E28"/>
  <c r="G24"/>
  <c r="E12"/>
  <c r="D18" i="366"/>
  <c r="J23" i="363"/>
  <c r="I10"/>
  <c r="M61" i="362"/>
  <c r="L59"/>
  <c r="K57"/>
  <c r="J54"/>
  <c r="I52"/>
  <c r="E41"/>
  <c r="D28"/>
  <c r="F24"/>
  <c r="D12"/>
  <c r="I23" i="363"/>
  <c r="H10"/>
  <c r="L61" i="362"/>
  <c r="K59"/>
  <c r="J57"/>
  <c r="I54"/>
  <c r="H52"/>
  <c r="D41"/>
  <c r="J26"/>
  <c r="E24"/>
  <c r="H7"/>
  <c r="G10" i="363"/>
  <c r="K61" i="362"/>
  <c r="J59"/>
  <c r="I57"/>
  <c r="H54"/>
  <c r="G52"/>
  <c r="G36"/>
  <c r="I26"/>
  <c r="D24"/>
  <c r="F7"/>
  <c r="F10" i="363"/>
  <c r="J61" i="362"/>
  <c r="H57"/>
  <c r="F52"/>
  <c r="F36"/>
  <c r="J14"/>
  <c r="G15" i="366"/>
  <c r="L25" i="363"/>
  <c r="G23"/>
  <c r="I59" i="362"/>
  <c r="G54"/>
  <c r="H26"/>
  <c r="E7"/>
  <c r="F15" i="366"/>
  <c r="K25" i="363"/>
  <c r="F23"/>
  <c r="E10"/>
  <c r="I61" i="362"/>
  <c r="H59"/>
  <c r="G57"/>
  <c r="F54"/>
  <c r="E52"/>
  <c r="E36"/>
  <c r="G26"/>
  <c r="H14"/>
  <c r="D7"/>
  <c r="E15" i="366"/>
  <c r="J25" i="363"/>
  <c r="D10"/>
  <c r="H61" i="362"/>
  <c r="G59"/>
  <c r="F57"/>
  <c r="E54"/>
  <c r="D52"/>
  <c r="D36"/>
  <c r="F26"/>
  <c r="G14"/>
  <c r="D26"/>
  <c r="D15" i="366"/>
  <c r="D23" i="363"/>
  <c r="G61" i="362"/>
  <c r="F59"/>
  <c r="E57"/>
  <c r="D54"/>
  <c r="G43"/>
  <c r="J28"/>
  <c r="E26"/>
  <c r="F14"/>
  <c r="D5" i="371"/>
  <c r="D6" s="1"/>
  <c r="I28" i="362"/>
  <c r="G22" i="366"/>
  <c r="G25" i="363"/>
  <c r="O10"/>
  <c r="F61" i="362"/>
  <c r="E59"/>
  <c r="D57"/>
  <c r="N52"/>
  <c r="F43"/>
  <c r="E14"/>
  <c r="D3" i="371"/>
  <c r="D4" s="1"/>
  <c r="C20" i="302"/>
  <c r="I25" i="363"/>
  <c r="W42" i="333"/>
  <c r="W43" s="1"/>
  <c r="E23" i="363"/>
  <c r="S35" i="333"/>
  <c r="H23" i="363"/>
  <c r="G12" i="299"/>
  <c r="W35" i="333"/>
  <c r="S39"/>
  <c r="AI35"/>
  <c r="AJ35"/>
  <c r="E26" i="302"/>
  <c r="D26" s="1"/>
  <c r="W39" i="333"/>
  <c r="E27" i="302"/>
  <c r="D27" s="1"/>
  <c r="E16"/>
  <c r="D80" i="333"/>
  <c r="N80"/>
  <c r="X80"/>
  <c r="AI80"/>
  <c r="D82"/>
  <c r="D58"/>
  <c r="L80"/>
  <c r="U80"/>
  <c r="AF80"/>
  <c r="D81"/>
  <c r="AK57"/>
  <c r="H80"/>
  <c r="R80"/>
  <c r="AD80"/>
  <c r="AP80"/>
  <c r="F80"/>
  <c r="P80"/>
  <c r="AA80"/>
  <c r="AN80"/>
  <c r="D83"/>
  <c r="H25" i="363"/>
  <c r="L10"/>
  <c r="E28" i="365"/>
  <c r="J28"/>
  <c r="F153"/>
  <c r="H28"/>
  <c r="L140"/>
  <c r="G28"/>
  <c r="F140"/>
  <c r="AH31" i="333"/>
  <c r="AL57"/>
  <c r="E80"/>
  <c r="J80"/>
  <c r="O80"/>
  <c r="S80"/>
  <c r="Y80"/>
  <c r="AE80"/>
  <c r="AK80"/>
  <c r="C81"/>
  <c r="C83"/>
  <c r="D7"/>
  <c r="C80"/>
  <c r="G80"/>
  <c r="M80"/>
  <c r="Q80"/>
  <c r="W80"/>
  <c r="AC80"/>
  <c r="AG80"/>
  <c r="AO80"/>
  <c r="D11" i="301" l="1"/>
  <c r="C11"/>
  <c r="F12" i="279"/>
  <c r="D12"/>
  <c r="H12"/>
  <c r="E11" i="301"/>
  <c r="B11"/>
  <c r="D13" i="279"/>
  <c r="J13"/>
  <c r="H13"/>
  <c r="G13"/>
  <c r="F13"/>
  <c r="E13"/>
  <c r="F14"/>
  <c r="E14"/>
  <c r="D14"/>
  <c r="G14"/>
  <c r="G15" s="1"/>
  <c r="J14"/>
  <c r="H14"/>
  <c r="E15" i="302"/>
  <c r="D16" i="371"/>
  <c r="D17" s="1"/>
  <c r="J15" i="279" l="1"/>
  <c r="E15"/>
  <c r="H15"/>
  <c r="F15"/>
  <c r="D15"/>
</calcChain>
</file>

<file path=xl/comments1.xml><?xml version="1.0" encoding="utf-8"?>
<comments xmlns="http://schemas.openxmlformats.org/spreadsheetml/2006/main">
  <authors>
    <author>User</author>
  </authors>
  <commentList>
    <comment ref="E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на сайте 5340
</t>
        </r>
      </text>
    </comment>
    <comment ref="G9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+100р</t>
        </r>
      </text>
    </comment>
    <comment ref="H1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5625 все кроме бел ( они 6158)</t>
        </r>
      </text>
    </comment>
    <comment ref="J1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825 черн коф</t>
        </r>
      </text>
    </comment>
    <comment ref="F71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2260 на сайте</t>
        </r>
      </text>
    </comment>
    <comment ref="D8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10040</t>
        </r>
      </text>
    </comment>
    <comment ref="H8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хр 13190/ мат хр/хр не нашла
</t>
        </r>
      </text>
    </comment>
    <comment ref="I8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r2 ,r4 // r3 5520</t>
        </r>
      </text>
    </comment>
    <comment ref="J82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R2=3550
R3=2520
R4=3830</t>
        </r>
      </text>
    </comment>
    <comment ref="I8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r2 , r4 //r3 5520
</t>
        </r>
      </text>
    </comment>
    <comment ref="J84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R4=3830
R3=2520
R2=3550</t>
        </r>
      </text>
    </comment>
    <comment ref="D8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золото 8520, мат золотно 9070
</t>
        </r>
      </text>
    </comment>
    <comment ref="I8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r2 // 5090 r3// r3 4420
</t>
        </r>
      </text>
    </comment>
    <comment ref="J87" authorId="0">
      <text>
        <r>
          <rPr>
            <b/>
            <sz val="9"/>
            <color indexed="81"/>
            <rFont val="Tahoma"/>
            <family val="2"/>
            <charset val="204"/>
          </rPr>
          <t>User:</t>
        </r>
        <r>
          <rPr>
            <sz val="9"/>
            <color indexed="81"/>
            <rFont val="Tahoma"/>
            <family val="2"/>
            <charset val="204"/>
          </rPr>
          <t xml:space="preserve">
r4=3180
r3=2116
r2=2830
</t>
        </r>
      </text>
    </comment>
  </commentList>
</comments>
</file>

<file path=xl/sharedStrings.xml><?xml version="1.0" encoding="utf-8"?>
<sst xmlns="http://schemas.openxmlformats.org/spreadsheetml/2006/main" count="3801" uniqueCount="757">
  <si>
    <t xml:space="preserve">В рамках данного листа Вы можете сформировать собственный прайс лист:
1.  Для преобразования прайс-листа в оптовый необходимо установить свои дилерские скидки , в ячейки Е10 -Е11. Например 34%.
2.Также можно получить прайс в у.е., при установке курса у.е в ячейку В4
</t>
  </si>
  <si>
    <t>*Отсутствие скидки/наценки -100%</t>
  </si>
  <si>
    <r>
      <rPr>
        <b/>
        <sz val="11"/>
        <color theme="1"/>
        <rFont val="Calibri"/>
        <family val="2"/>
        <charset val="204"/>
        <scheme val="minor"/>
      </rPr>
      <t>Курс УЕ в руб</t>
    </r>
    <r>
      <rPr>
        <sz val="11"/>
        <color theme="1"/>
        <rFont val="Calibri"/>
        <family val="2"/>
        <charset val="204"/>
        <scheme val="minor"/>
      </rPr>
      <t>:*</t>
    </r>
  </si>
  <si>
    <t>* 1 - стоимость в руб.</t>
  </si>
  <si>
    <t>Дисконт на фурнтитуру для преобразования в ОПТ</t>
  </si>
  <si>
    <t>на все позиции</t>
  </si>
  <si>
    <t>справочно: рекомендованная розничная наценка</t>
  </si>
  <si>
    <r>
      <rPr>
        <b/>
        <sz val="11"/>
        <color theme="1"/>
        <rFont val="Calibri"/>
        <family val="2"/>
        <charset val="204"/>
        <scheme val="minor"/>
      </rPr>
      <t xml:space="preserve">Дисконт/ </t>
    </r>
    <r>
      <rPr>
        <i/>
        <sz val="11"/>
        <color theme="1"/>
        <rFont val="Calibri"/>
        <family val="2"/>
        <charset val="204"/>
        <scheme val="minor"/>
      </rPr>
      <t>установите свою скидку</t>
    </r>
  </si>
  <si>
    <r>
      <rPr>
        <sz val="11"/>
        <color theme="0" tint="-0.249977111117893"/>
        <rFont val="Calibri"/>
        <family val="2"/>
        <charset val="204"/>
        <scheme val="minor"/>
      </rPr>
      <t>Наценка/</t>
    </r>
    <r>
      <rPr>
        <i/>
        <sz val="11"/>
        <color theme="0" tint="-0.249977111117893"/>
        <rFont val="Calibri"/>
        <family val="2"/>
        <charset val="204"/>
        <scheme val="minor"/>
      </rPr>
      <t>установите свою наценку</t>
    </r>
  </si>
  <si>
    <t>фурнитура</t>
  </si>
  <si>
    <t xml:space="preserve">фурнитура </t>
  </si>
  <si>
    <t xml:space="preserve">фурнитура
(ручки, завертки, накладки, карточные петли (квадратные))  </t>
  </si>
  <si>
    <t>Дополнительные наценки к прайсу от 14.02.2022</t>
  </si>
  <si>
    <t>грунт</t>
  </si>
  <si>
    <t>ПВХ</t>
  </si>
  <si>
    <t>шпон</t>
  </si>
  <si>
    <t>эмаль</t>
  </si>
  <si>
    <t>алюм</t>
  </si>
  <si>
    <t>декоры</t>
  </si>
  <si>
    <t>стекла, патина, зеркала…</t>
  </si>
  <si>
    <t>Вернуться в содержание</t>
  </si>
  <si>
    <t>Список изменений прайса на фурнитуру</t>
  </si>
  <si>
    <t>Дата прайса</t>
  </si>
  <si>
    <t>Версия прайса</t>
  </si>
  <si>
    <t>№</t>
  </si>
  <si>
    <t>было</t>
  </si>
  <si>
    <t>стало</t>
  </si>
  <si>
    <t>Вкладка</t>
  </si>
  <si>
    <t>Изменение цены:</t>
  </si>
  <si>
    <t>Общее обновление цен на все позиции</t>
  </si>
  <si>
    <t>Изменение ассортимента:</t>
  </si>
  <si>
    <t>Введены новые позиции: ручки (Италия и Китай), карточные петли. 
Обновлены позиции по накладкам/заверткам</t>
  </si>
  <si>
    <t>Ручки, накладки, завертки, цилиндры - Италия</t>
  </si>
  <si>
    <t>Ручки, накладки, завертки, цилиндры - Китай</t>
  </si>
  <si>
    <t>Петли карточные</t>
  </si>
  <si>
    <t>Изменение цен на продукцию Morelli</t>
  </si>
  <si>
    <t xml:space="preserve">Актуализация цен на отдельные позиции </t>
  </si>
  <si>
    <t>Ассортимент:</t>
  </si>
  <si>
    <t>Введены механизмы для алюминиевых перегородок Meta</t>
  </si>
  <si>
    <t>Системы-Meta</t>
  </si>
  <si>
    <t>Введена ответная планка для магнитных замков</t>
  </si>
  <si>
    <t>Замки</t>
  </si>
  <si>
    <t>Обновлены цены на продукцию Morelli</t>
  </si>
  <si>
    <t>Введен ключевой цилиндр с заверткой</t>
  </si>
  <si>
    <t>Ручки_накладки_Китай</t>
  </si>
  <si>
    <t>Обновлены цены на системы открывания</t>
  </si>
  <si>
    <t>Обновлены цены на вент.решетку</t>
  </si>
  <si>
    <t>Обновлены цены на продукцию Morelli (Италия)</t>
  </si>
  <si>
    <t>Обновлены цены на продукцию Morelli (Китай)</t>
  </si>
  <si>
    <t>Введена ручка Mira</t>
  </si>
  <si>
    <t>Обновлены цены на ручку PLAZA хром Morelli (Китай)</t>
  </si>
  <si>
    <t>Изменение цен на продукцию BUONE RUOTE</t>
  </si>
  <si>
    <t>Системы: INVISIBLE, SLIDE, DIVA, LOFT</t>
  </si>
  <si>
    <t>Системы для перегородок</t>
  </si>
  <si>
    <t>Изменение цен на продукцию Krona Koblenz (скрытые петли и система открывания Roto)</t>
  </si>
  <si>
    <t>Петли скрытые</t>
  </si>
  <si>
    <t>Системы: TWICE, HEFT, ROTO</t>
  </si>
  <si>
    <t>Изменение цены на стабилизатор коробления</t>
  </si>
  <si>
    <t>Смена производителя в системе Slide на Armadillo, добавлены новые варианты исполнения (с 1 и 2мя доводчиками)</t>
  </si>
  <si>
    <t xml:space="preserve">Введены новые позиции для акции "Легкие двери" </t>
  </si>
  <si>
    <t>Фурнитура для акции</t>
  </si>
  <si>
    <t>Выведен из прайса механизм дива без доводчика</t>
  </si>
  <si>
    <t>Cистемы INVISIBLE</t>
  </si>
  <si>
    <t>Изменения цен некоторых позиций во вкладках " Ручки_накладки_Италия" , "Ручки_накладки_Китай"</t>
  </si>
  <si>
    <t>Ручки_накладки_Италия</t>
  </si>
  <si>
    <t>Введен  упор дверной скрытый</t>
  </si>
  <si>
    <t>Прочее</t>
  </si>
  <si>
    <t>Изменение цен на механизмы MЕТА(WOOD)-NORMAL 1 и MЕТА(WOOD)-NORMAL 2 с доводчиками и без доводчиков</t>
  </si>
  <si>
    <t>СОДЕРЖАНИЕ</t>
  </si>
  <si>
    <t>A</t>
  </si>
  <si>
    <t>РУЧКИ</t>
  </si>
  <si>
    <t>*ПЕТЛИ и ЗАМКИ</t>
  </si>
  <si>
    <t>Замки (защелки, ответная планка, торцевой шпингалет)</t>
  </si>
  <si>
    <t>*ПРОЧЕЕ</t>
  </si>
  <si>
    <t>Ручки врезные (лодочка, скрытая)</t>
  </si>
  <si>
    <t>Пороги автоматические</t>
  </si>
  <si>
    <t>Вентиляционная решетка, пластина, стабилизатор, дверцы для животных</t>
  </si>
  <si>
    <t>*СИСТЕМЫ</t>
  </si>
  <si>
    <t>Распашные системы открывания</t>
  </si>
  <si>
    <t>НАЦЕНКИ</t>
  </si>
  <si>
    <t>Наценки (на врезку и выкрас)</t>
  </si>
  <si>
    <t>АКЦИЯ</t>
  </si>
  <si>
    <t>*Примечание</t>
  </si>
  <si>
    <t>1.</t>
  </si>
  <si>
    <t>Зарезка включена в стоимость фурнитуры, если иное не указано</t>
  </si>
  <si>
    <t>Вид</t>
  </si>
  <si>
    <t>фурнитура для склада</t>
  </si>
  <si>
    <t>скрытые петли</t>
  </si>
  <si>
    <t>магнитные замки</t>
  </si>
  <si>
    <t>KUBICA 6360</t>
  </si>
  <si>
    <t>ARMADILLO (12060UN3D)</t>
  </si>
  <si>
    <t>под WC</t>
  </si>
  <si>
    <t>под цилиндр</t>
  </si>
  <si>
    <t>Короб/кромка полотна</t>
  </si>
  <si>
    <t>алюминиевый/деревянная</t>
  </si>
  <si>
    <t>алюминиевый/алюминиевая</t>
  </si>
  <si>
    <t>Поставщик</t>
  </si>
  <si>
    <t>KRONA KOBLENZ</t>
  </si>
  <si>
    <t>ARMADILLO</t>
  </si>
  <si>
    <t>Punto</t>
  </si>
  <si>
    <t>Страна производитель</t>
  </si>
  <si>
    <t>Италия</t>
  </si>
  <si>
    <t>Китай</t>
  </si>
  <si>
    <t>Цвет</t>
  </si>
  <si>
    <t>хром</t>
  </si>
  <si>
    <t>черный</t>
  </si>
  <si>
    <t>ПЕТЛИ</t>
  </si>
  <si>
    <t>Карточные петли</t>
  </si>
  <si>
    <t>Скрытые универсальные петли</t>
  </si>
  <si>
    <t>Пружинные петли</t>
  </si>
  <si>
    <t>для внешнего 
открывания</t>
  </si>
  <si>
    <t>для внутреннего открывания</t>
  </si>
  <si>
    <t>для бруса коробочного барного</t>
  </si>
  <si>
    <t>OPTIMUM SC (современные)</t>
  </si>
  <si>
    <t>CEMOM SC (классические)</t>
  </si>
  <si>
    <t xml:space="preserve">KUBICA 2760 </t>
  </si>
  <si>
    <t xml:space="preserve">HH3 </t>
  </si>
  <si>
    <t xml:space="preserve">К2460 </t>
  </si>
  <si>
    <t>ALDEGHI 125x42x48</t>
  </si>
  <si>
    <t>L/деревянная</t>
  </si>
  <si>
    <t xml:space="preserve"> L/деревянная</t>
  </si>
  <si>
    <t xml:space="preserve"> L ,Q, M/деревянная или алюминиевая;
алюминиевый/алюминиевая</t>
  </si>
  <si>
    <t>только для бруса коробочного барного</t>
  </si>
  <si>
    <t>MORELLI</t>
  </si>
  <si>
    <t>ALDEGHI</t>
  </si>
  <si>
    <t>Польша</t>
  </si>
  <si>
    <t>* -название цвета определяется поставщиком</t>
  </si>
  <si>
    <t>** Выкрас по RAL/NCS комплекта петель - 3 500 руб.</t>
  </si>
  <si>
    <t>ЗАЩЕЛКИ</t>
  </si>
  <si>
    <t>под WC (сантехническую завертку)</t>
  </si>
  <si>
    <t xml:space="preserve">под цилиндр </t>
  </si>
  <si>
    <t>магнитные</t>
  </si>
  <si>
    <t>бесшумные</t>
  </si>
  <si>
    <t>MEDIANA POLARIS</t>
  </si>
  <si>
    <t>M1895</t>
  </si>
  <si>
    <t>1895P</t>
  </si>
  <si>
    <t>M1885</t>
  </si>
  <si>
    <t>1885P</t>
  </si>
  <si>
    <t>AGB</t>
  </si>
  <si>
    <t>ТОРЦЕВОЙ ШПИНГАЛЕТ</t>
  </si>
  <si>
    <t>КЛЮЧЕВЫЕ ЦИЛИНДРЫ</t>
  </si>
  <si>
    <t xml:space="preserve">ключ/ключ </t>
  </si>
  <si>
    <t>ключ/завертка</t>
  </si>
  <si>
    <t>L160</t>
  </si>
  <si>
    <t>60C (60 мм)</t>
  </si>
  <si>
    <t xml:space="preserve">60CK (60 мм) </t>
  </si>
  <si>
    <t>Варианты цветов</t>
  </si>
  <si>
    <t>Стоимость</t>
  </si>
  <si>
    <t>ЗАВЕРТКИ САНТЕХНИЧЕСКИЕ</t>
  </si>
  <si>
    <t>классические</t>
  </si>
  <si>
    <t>современные</t>
  </si>
  <si>
    <t>MH-WC</t>
  </si>
  <si>
    <t>MH-WC-CLASSIC</t>
  </si>
  <si>
    <t>MH-WC-CLP</t>
  </si>
  <si>
    <t>MH-WC-S</t>
  </si>
  <si>
    <t>MH-WC-S55</t>
  </si>
  <si>
    <t>MH-WC-S6</t>
  </si>
  <si>
    <t>хром/полированный хром, 
белый никель/черный никель,
белый никель/хром, 
золото/мат.золото,
античная бронза, 
черный, кофе</t>
  </si>
  <si>
    <t>хром, 
золото, 
античное серебро, 
античная бронза</t>
  </si>
  <si>
    <t>белый/хром, 
белый/золото</t>
  </si>
  <si>
    <t xml:space="preserve">хром/мат.хром, 
никель/черный никель,
черный, кофе, </t>
  </si>
  <si>
    <t>хром/полированный хром,
графит</t>
  </si>
  <si>
    <t>черный, белый, 
матовый хром</t>
  </si>
  <si>
    <t>НАКЛАДКИ НА КЛЮЧЕВОЙ ЦИЛИНДР</t>
  </si>
  <si>
    <t>MH-KN</t>
  </si>
  <si>
    <t>MH-KN-CLASSIC</t>
  </si>
  <si>
    <t>MH-KN-CLP</t>
  </si>
  <si>
    <t>MH-KN-S</t>
  </si>
  <si>
    <t>MH-KN-S55</t>
  </si>
  <si>
    <t>MH-KN-S6</t>
  </si>
  <si>
    <t>РУЧКИ-ЛОДОЧКИ</t>
  </si>
  <si>
    <t>СКРЫТАЯ РУЧКА</t>
  </si>
  <si>
    <t>овальная
MHS 150 (152 х 37)</t>
  </si>
  <si>
    <t>круглая 
MHS 1 (ø56)</t>
  </si>
  <si>
    <t>квадратная
MHS 2 (56 х 56)</t>
  </si>
  <si>
    <t>прямоугольная
SH010 URB (153 х 50)</t>
  </si>
  <si>
    <t>Mini 938</t>
  </si>
  <si>
    <t xml:space="preserve">Mini 937 под фиксатор + фиксатор санузловый Mini 937 </t>
  </si>
  <si>
    <t>Комплектность</t>
  </si>
  <si>
    <t>на 1 сторону</t>
  </si>
  <si>
    <t>на 2 стороны</t>
  </si>
  <si>
    <t>1шт.</t>
  </si>
  <si>
    <t>Bonaiti B-Noha</t>
  </si>
  <si>
    <t>матовый хром (SC),
белый никель (SN), 
черный никель (BN),
матовое золото (SG),
античная бронза (AB), 
черный (BL), белый(W)</t>
  </si>
  <si>
    <t>матовый хром (SC),
матовое золото (SG),
античная бронза (AB)</t>
  </si>
  <si>
    <t>матовый хром (SC),
античная бронза (AB)</t>
  </si>
  <si>
    <t>хром (СР)</t>
  </si>
  <si>
    <t>ПОРОГИ</t>
  </si>
  <si>
    <t>ПОРОГ АВТОМАТИЧЕСКИЙ SEAL PROFESSIONAL</t>
  </si>
  <si>
    <t>матовый хром</t>
  </si>
  <si>
    <t>Примечание</t>
  </si>
  <si>
    <t>Зарезка включена в стоимость фурнитуры</t>
  </si>
  <si>
    <t>2.</t>
  </si>
  <si>
    <t xml:space="preserve">Без покупки фурнитуры стоимость зарезки 600 руб./единица </t>
  </si>
  <si>
    <t>ПРОЧЕЕ</t>
  </si>
  <si>
    <t>Дверца TRIXIE 
для кошек/собак XS-S</t>
  </si>
  <si>
    <t>Вентиляционная решетка</t>
  </si>
  <si>
    <t>Нержавеющая пластина 2 мм</t>
  </si>
  <si>
    <t>Стабилизатор 
для полотна</t>
  </si>
  <si>
    <t>200 х 210</t>
  </si>
  <si>
    <t>368 х 130</t>
  </si>
  <si>
    <t>100 х 800 (700/600/500/400)</t>
  </si>
  <si>
    <t>200 х 800
(700/600/500/400)</t>
  </si>
  <si>
    <t>400 х 800
(700/600/500/400)</t>
  </si>
  <si>
    <t>TRIXIE</t>
  </si>
  <si>
    <t>Vents</t>
  </si>
  <si>
    <t>Соликом</t>
  </si>
  <si>
    <t>Германия</t>
  </si>
  <si>
    <t>Россия</t>
  </si>
  <si>
    <t>белый</t>
  </si>
  <si>
    <t>белый, коричневый, чёрный</t>
  </si>
  <si>
    <t>нержавейка</t>
  </si>
  <si>
    <t>Монтаж дверцы TRIXIE возможен только на щитовые полотна - коллекции Techno, Twist, Design (кроме моделей Podio01, Podio02)</t>
  </si>
  <si>
    <t>Монтаж нержавеющих пластин возможен только на щитовые полотна - коллекции Techno, Twist, Fusion, Design (кроме моделей Podio01, Podio02)</t>
  </si>
  <si>
    <t>Фурнитура для акции "Тренд на выгоду" (только для полотен коллекций Eclectica Stripe, Fusion Plainе, Twist)</t>
  </si>
  <si>
    <t>Скрытые петли HH24 (2 шт)</t>
  </si>
  <si>
    <t>матовый хром (SC)</t>
  </si>
  <si>
    <t>черный (BL)</t>
  </si>
  <si>
    <t>защелка MAXBAR</t>
  </si>
  <si>
    <t>Вид открывания</t>
  </si>
  <si>
    <t>Распашная</t>
  </si>
  <si>
    <t>out</t>
  </si>
  <si>
    <t>на скрытых петлях</t>
  </si>
  <si>
    <t>Короб</t>
  </si>
  <si>
    <t>деревянный L, Q, M</t>
  </si>
  <si>
    <t>Кромка полотна</t>
  </si>
  <si>
    <t>деревянная</t>
  </si>
  <si>
    <t>Механизм</t>
  </si>
  <si>
    <t>Комплектация:</t>
  </si>
  <si>
    <t>Скрытые петли HH24 (2 шт),  защелка MAXBAR  с ответной планкой</t>
  </si>
  <si>
    <t xml:space="preserve">    ИТОГО комплект фурнитуры</t>
  </si>
  <si>
    <t>Дополнительные изделия, необходимые для комплектации заказа</t>
  </si>
  <si>
    <t>Полотно 
(заказывается дополнительно)</t>
  </si>
  <si>
    <t>Коробка</t>
  </si>
  <si>
    <t>L/Q/M (2,5 шт)</t>
  </si>
  <si>
    <t>Наличник</t>
  </si>
  <si>
    <t>5 шт. для обрамления 2-х сторон</t>
  </si>
  <si>
    <t>in</t>
  </si>
  <si>
    <t>на карточных петлях</t>
  </si>
  <si>
    <t>деревянный L</t>
  </si>
  <si>
    <t>алюминиевый</t>
  </si>
  <si>
    <t>деревянный  RQ</t>
  </si>
  <si>
    <t>деревянная/
алюминиевая</t>
  </si>
  <si>
    <t>алюминиевая</t>
  </si>
  <si>
    <t>-</t>
  </si>
  <si>
    <t>Универсальные карточные петли MS 100X70X2.5-4BB (2 шт), бесшумная защелка morelli 1895P SC  с ответной планкой</t>
  </si>
  <si>
    <t>Скрытые петли KUBICA 2760 (2 шт), бесшумная защелка morelli 1895P SC  с ответной планкой</t>
  </si>
  <si>
    <t>Скрытые петли HH 3 (2 шт), 
бесшумная защелка morelli 1895P SC  с ответной планкой</t>
  </si>
  <si>
    <t xml:space="preserve">Скрытые петли KUBICA 2760 (2 шт), бесшумная защелка morelli 1895P SC  с ответной планкой
</t>
  </si>
  <si>
    <t>Скрытые петли К 2460 (2 шт), 
бесшумная защелка morelli 1895P SC  с ответной планкой</t>
  </si>
  <si>
    <t xml:space="preserve">Декоративная ручка FUKOKU (MH-28) </t>
  </si>
  <si>
    <t>Фиксатор MH-KH-S</t>
  </si>
  <si>
    <t>1 с четвертью</t>
  </si>
  <si>
    <t>L (2,5 шт)</t>
  </si>
  <si>
    <t>RQ (2,5 шт)</t>
  </si>
  <si>
    <t>R алюминиевый короб</t>
  </si>
  <si>
    <t xml:space="preserve">5 шт. для обрамления 2-х сторон </t>
  </si>
  <si>
    <t>Номенклатура</t>
  </si>
  <si>
    <t>ЗАВЕРТКИ/НАКЛАДКИ</t>
  </si>
  <si>
    <t>HORIZONT-SQ (ЦАМ)</t>
  </si>
  <si>
    <t>FIORD-SQ 
(ЦАМ)</t>
  </si>
  <si>
    <t>SPUTNIK-SQ (ЦАМ)</t>
  </si>
  <si>
    <t>GALACTIC-SQ (ЦАМ)</t>
  </si>
  <si>
    <t>SPACE-SQ (ЦАМ)</t>
  </si>
  <si>
    <t>LUX-WC-SQ</t>
  </si>
  <si>
    <t>LUX-KH-SQ</t>
  </si>
  <si>
    <t>хром (CRO)</t>
  </si>
  <si>
    <t>матовый хром (CSA)</t>
  </si>
  <si>
    <t>черный (NERO)</t>
  </si>
  <si>
    <t>белый (BIR)</t>
  </si>
  <si>
    <t>кофе (CAFFE)</t>
  </si>
  <si>
    <t>антрацит (ANT)</t>
  </si>
  <si>
    <t>ЗАВЕРТКИ</t>
  </si>
  <si>
    <t>SHUTTLE
(ЦАМ)</t>
  </si>
  <si>
    <t>LUX-WC-SH</t>
  </si>
  <si>
    <t>UNIVERSE 
(ЦАМ)</t>
  </si>
  <si>
    <t>LUX-WC-UN</t>
  </si>
  <si>
    <t xml:space="preserve">HORIZONT-SM </t>
  </si>
  <si>
    <t>LUX-WC-SM</t>
  </si>
  <si>
    <t>LUX-KH-SM</t>
  </si>
  <si>
    <t xml:space="preserve">THE FORCE (ЦАМ) </t>
  </si>
  <si>
    <t>COMETA (ЦАМ)</t>
  </si>
  <si>
    <t xml:space="preserve">LUX-WC-R </t>
  </si>
  <si>
    <t xml:space="preserve">LUX-KH-R </t>
  </si>
  <si>
    <t>SAND
 (латунь)</t>
  </si>
  <si>
    <t>ROCK 
(латунь)</t>
  </si>
  <si>
    <t>LINDA R3-E (латунь)</t>
  </si>
  <si>
    <t>MARY R4 (латунь)</t>
  </si>
  <si>
    <t>PLAZA R2 (латунь)</t>
  </si>
  <si>
    <t>LUX-WC</t>
  </si>
  <si>
    <t>LUX-KH</t>
  </si>
  <si>
    <t>LUX-WC-S</t>
  </si>
  <si>
    <t>LUX-KH-S</t>
  </si>
  <si>
    <t>CC-WC</t>
  </si>
  <si>
    <t>CC-KH</t>
  </si>
  <si>
    <t>матовый хром/хром (CSA/CRO)</t>
  </si>
  <si>
    <t>кофе (OBR)</t>
  </si>
  <si>
    <t>золото (OTL)</t>
  </si>
  <si>
    <t>античная бронза (OBA)</t>
  </si>
  <si>
    <t>античное железо (FEA)</t>
  </si>
  <si>
    <t>* Позиции с желтой заливкой - только под заказ. Срок поставки - 3 мес.</t>
  </si>
  <si>
    <t>НОВЫЕ ЦЕНЫ 24.12/23</t>
  </si>
  <si>
    <t>коэфиц</t>
  </si>
  <si>
    <t>стоимость в Морелли</t>
  </si>
  <si>
    <t>старые цены 4.07.23</t>
  </si>
  <si>
    <t>СТАРЫЕ ЦЕНЫ</t>
  </si>
  <si>
    <t>60C, ключевой цилиндр</t>
  </si>
  <si>
    <t>60CK, ключевой цилиндр</t>
  </si>
  <si>
    <t>FUKOKU (MH-28)</t>
  </si>
  <si>
    <t>PANTS (MH-35)</t>
  </si>
  <si>
    <t>MH-KH-S</t>
  </si>
  <si>
    <t>YSTAD (MH-47)</t>
  </si>
  <si>
    <t>SULLA (MH-48)</t>
  </si>
  <si>
    <t>PIERRES (MH-49)</t>
  </si>
  <si>
    <t>MIRA (MH-54)</t>
  </si>
  <si>
    <t>MH-KH-S6</t>
  </si>
  <si>
    <t>ключ-ключ</t>
  </si>
  <si>
    <t>ключ-завертка</t>
  </si>
  <si>
    <t>матовый хром/полированный хром (SC/CP)</t>
  </si>
  <si>
    <t>белый никель/черный никель (SN/BN)</t>
  </si>
  <si>
    <t>белый (W)</t>
  </si>
  <si>
    <t>BRIDGE (MH-25)</t>
  </si>
  <si>
    <t>КОЛОННА (MH-03)</t>
  </si>
  <si>
    <t>ПИЗА (MH-06)</t>
  </si>
  <si>
    <t>КАПЕЛЛА (MH-01)</t>
  </si>
  <si>
    <t>MART (MH-42)</t>
  </si>
  <si>
    <t>MH-KH</t>
  </si>
  <si>
    <t>белый никель/полированный хром (SN/CP)</t>
  </si>
  <si>
    <t>матовая бронза (MAB)</t>
  </si>
  <si>
    <t xml:space="preserve"> -</t>
  </si>
  <si>
    <t>античная бронза (AB)</t>
  </si>
  <si>
    <t>золото (PG)</t>
  </si>
  <si>
    <t>60C, ключевой цилиндр, к-к</t>
  </si>
  <si>
    <t>60CK, ключевой цилиндр ключ-завертка</t>
  </si>
  <si>
    <t>старые ЦЕНЫ от 06.07.23</t>
  </si>
  <si>
    <t xml:space="preserve">Цена на сайте Морелли </t>
  </si>
  <si>
    <t>отклонение</t>
  </si>
  <si>
    <t>Карточные</t>
  </si>
  <si>
    <t>Пружинные барные</t>
  </si>
  <si>
    <t>без врезки</t>
  </si>
  <si>
    <t>CH-R 85X82
(с круглой осью, разборная)</t>
  </si>
  <si>
    <t>CH-S 85X82
(с квадратной осью, разборная)</t>
  </si>
  <si>
    <t>MS 100X70X2.5-4BB
(универсальная)</t>
  </si>
  <si>
    <t xml:space="preserve"> MBU 100X70X3-4BB 
(универсальная)</t>
  </si>
  <si>
    <t>OPTIMUM (современные)</t>
  </si>
  <si>
    <t>материал</t>
  </si>
  <si>
    <t>ЦАМ</t>
  </si>
  <si>
    <t xml:space="preserve">Сталь </t>
  </si>
  <si>
    <t>Латунь</t>
  </si>
  <si>
    <t>с врезкой</t>
  </si>
  <si>
    <t>применение</t>
  </si>
  <si>
    <t xml:space="preserve"> L</t>
  </si>
  <si>
    <t xml:space="preserve"> L/Al</t>
  </si>
  <si>
    <t>брус коробочный барный</t>
  </si>
  <si>
    <t>деревянная/алюминиевая</t>
  </si>
  <si>
    <t>врезка</t>
  </si>
  <si>
    <t>полированный хром (CP)</t>
  </si>
  <si>
    <t>белый никель (SN)</t>
  </si>
  <si>
    <t>стоимость</t>
  </si>
  <si>
    <t>золото (PG)/ 
матовое золото (SG)</t>
  </si>
  <si>
    <t>античное серебро</t>
  </si>
  <si>
    <t>Врезка</t>
  </si>
  <si>
    <t>только с врезкой</t>
  </si>
  <si>
    <t>Al</t>
  </si>
  <si>
    <t xml:space="preserve"> L ,Q, M</t>
  </si>
  <si>
    <t>RQ</t>
  </si>
  <si>
    <t>деревянная или алюминиевая</t>
  </si>
  <si>
    <t xml:space="preserve"> алюминиевая</t>
  </si>
  <si>
    <t>PC</t>
  </si>
  <si>
    <t>SC</t>
  </si>
  <si>
    <t>CS</t>
  </si>
  <si>
    <t>CR</t>
  </si>
  <si>
    <t>никель</t>
  </si>
  <si>
    <t>SN</t>
  </si>
  <si>
    <t>NS</t>
  </si>
  <si>
    <t>W</t>
  </si>
  <si>
    <t>BI</t>
  </si>
  <si>
    <t>B</t>
  </si>
  <si>
    <t>NO</t>
  </si>
  <si>
    <t>золото</t>
  </si>
  <si>
    <t>PG</t>
  </si>
  <si>
    <t>OL</t>
  </si>
  <si>
    <t xml:space="preserve"> бронза</t>
  </si>
  <si>
    <t>AB</t>
  </si>
  <si>
    <t>BR</t>
  </si>
  <si>
    <t>для петель KRONA KOBLENZ</t>
  </si>
  <si>
    <t>ответная планка магнитная</t>
  </si>
  <si>
    <t>торцевой шпингалет</t>
  </si>
  <si>
    <t>W7</t>
  </si>
  <si>
    <t>Матовый хром</t>
  </si>
  <si>
    <t>W7 PC/SC</t>
  </si>
  <si>
    <t>Никель</t>
  </si>
  <si>
    <t>никель черный</t>
  </si>
  <si>
    <t>BN</t>
  </si>
  <si>
    <t>Белый</t>
  </si>
  <si>
    <t>W7 W</t>
  </si>
  <si>
    <t>Черный</t>
  </si>
  <si>
    <t>BL</t>
  </si>
  <si>
    <t>W7 B</t>
  </si>
  <si>
    <t>W7 PG/MAB- рыжий</t>
  </si>
  <si>
    <t>Античная бронза</t>
  </si>
  <si>
    <t xml:space="preserve">1шт. </t>
  </si>
  <si>
    <t>CP</t>
  </si>
  <si>
    <t>Вороненный 
никель</t>
  </si>
  <si>
    <t>SG</t>
  </si>
  <si>
    <t>Gold</t>
  </si>
  <si>
    <t>Упор дверной</t>
  </si>
  <si>
    <t>Упор дверной  STELS TR</t>
  </si>
  <si>
    <t>прозрачный</t>
  </si>
  <si>
    <t>06,05,2022</t>
  </si>
  <si>
    <t>скидка</t>
  </si>
  <si>
    <t>на</t>
  </si>
  <si>
    <t>фурнитура для склада, ррц</t>
  </si>
  <si>
    <t>фурнитура для склада, опт</t>
  </si>
  <si>
    <t>курс €</t>
  </si>
  <si>
    <t>перепродажа</t>
  </si>
  <si>
    <t>коэф.1</t>
  </si>
  <si>
    <t>ОПТ</t>
  </si>
  <si>
    <t>коэф.2</t>
  </si>
  <si>
    <t>РОЗН</t>
  </si>
  <si>
    <t>расчетный курс для прайса</t>
  </si>
  <si>
    <t>закуп,€</t>
  </si>
  <si>
    <t>РИГЕЛЬ</t>
  </si>
  <si>
    <t>L160 - 92 (170)</t>
  </si>
  <si>
    <t>60C 
Ключевой цилиндр MORELLI ключ/ключ (60 мм)</t>
  </si>
  <si>
    <t xml:space="preserve">60CK 
Ключевой цилиндр MORELLI ключ/вертушка (60 мм) </t>
  </si>
  <si>
    <t>прямоугольная</t>
  </si>
  <si>
    <t xml:space="preserve">под скрытую ручку Bonaiti B-Noha  (потайная) </t>
  </si>
  <si>
    <t>Дверца TRIXIE для кошек/собак XS-S</t>
  </si>
  <si>
    <t>нержавеющая пластина 2 мм</t>
  </si>
  <si>
    <t>стабилизатор</t>
  </si>
  <si>
    <t>Клипсы для плинтуса</t>
  </si>
  <si>
    <t>для внешнего открывания</t>
  </si>
  <si>
    <t>для внутреннего 
открывания</t>
  </si>
  <si>
    <t>Bonaiti Art 938 Механизм мат.хром (B-No ha mini) + регулируемая ответка 992</t>
  </si>
  <si>
    <t xml:space="preserve">Bonaiti Art 937 Механизм вж мат.хром (B-No ha mini) + регулируемая ответка 992 + фиксатор санузловый Mini 937 </t>
  </si>
  <si>
    <t>УПОР ДВЕРНОЙ</t>
  </si>
  <si>
    <t>петли</t>
  </si>
  <si>
    <t>OPTIMUM SC 
(современные)</t>
  </si>
  <si>
    <t>CEMOM SC 
(классические)</t>
  </si>
  <si>
    <t>K 2700</t>
  </si>
  <si>
    <t>К 6360 38</t>
  </si>
  <si>
    <t>замки/ручки/пороги</t>
  </si>
  <si>
    <t xml:space="preserve">хром </t>
  </si>
  <si>
    <t>хром (PC)</t>
  </si>
  <si>
    <t>матовый никель (никель)</t>
  </si>
  <si>
    <t>матовый никель (SN)</t>
  </si>
  <si>
    <t>замок</t>
  </si>
  <si>
    <t>белый никель (W)</t>
  </si>
  <si>
    <t>комплект накладок</t>
  </si>
  <si>
    <t>черный (BL)/
черный никель (BN)</t>
  </si>
  <si>
    <t>кноб</t>
  </si>
  <si>
    <t>полированная латунь</t>
  </si>
  <si>
    <t>латунь</t>
  </si>
  <si>
    <t>бронза</t>
  </si>
  <si>
    <t>античная/состареная бронза</t>
  </si>
  <si>
    <t>итальянская бронза (U-IB)</t>
  </si>
  <si>
    <t>опт</t>
  </si>
  <si>
    <t>РРЦ, руб.</t>
  </si>
  <si>
    <t>коэф</t>
  </si>
  <si>
    <t>Старые цены от  04,07,23</t>
  </si>
  <si>
    <t>КАТОЧНЫЕ ПЕТЛИ</t>
  </si>
  <si>
    <t>1,08.23</t>
  </si>
  <si>
    <t>ЗАМКИ/ЗАЩЕЛКИ И ШПИНГАЛЕТ 06/07/23</t>
  </si>
  <si>
    <t>ЗАМКИ/ЗАЩЕЛКИ И ШПИНГАЛЕТ</t>
  </si>
  <si>
    <t>старые цены 04.07.23</t>
  </si>
  <si>
    <t xml:space="preserve">планка ответная </t>
  </si>
  <si>
    <t>На сайте Морелли</t>
  </si>
  <si>
    <t>W 7</t>
  </si>
  <si>
    <t>Хром</t>
  </si>
  <si>
    <t>черный никель (BN)</t>
  </si>
  <si>
    <t>РУЧКИ-ЛОДОЧКИ, СКРЫТАЯ РУЧКА, ПОРОГИ, ПРОЧЕЕ</t>
  </si>
  <si>
    <t>от 08.06,23</t>
  </si>
  <si>
    <t>овальная</t>
  </si>
  <si>
    <t>круглая</t>
  </si>
  <si>
    <t>квадратная</t>
  </si>
  <si>
    <t>УПОР АРМАДИЛЛО</t>
  </si>
  <si>
    <t>Морелли</t>
  </si>
  <si>
    <t>ФУРНИТУРА ДЛЯ АКЦИИ ПЕТЛЯ НН24</t>
  </si>
  <si>
    <t>ЗАМОК МАКСБАР</t>
  </si>
  <si>
    <t>ВИД</t>
  </si>
  <si>
    <t>Складная</t>
  </si>
  <si>
    <t>Поворотная</t>
  </si>
  <si>
    <t>90-TWICE RIGHT/LEFT</t>
  </si>
  <si>
    <t>180-TWICE RIGHT/LEFT</t>
  </si>
  <si>
    <t>HEFT</t>
  </si>
  <si>
    <t>ROTO</t>
  </si>
  <si>
    <t>60,70,80</t>
  </si>
  <si>
    <t>90,100</t>
  </si>
  <si>
    <t>Комплектация:
HEFT механизм;
декоративный профиль</t>
  </si>
  <si>
    <t>Комплектация:
механизм ROTO для высоты до 2000 без доводчика;
комплект декоративных профилей.</t>
  </si>
  <si>
    <t>Комплектация:
механизм ROTO для высоты до 2000 с доводчиком;
комплект декоративных профилей.</t>
  </si>
  <si>
    <t>Комплектация:
механизм ROTO для высоты до 2100 с доводчиком;
комплект декоративных профилей.</t>
  </si>
  <si>
    <t xml:space="preserve">стоимость </t>
  </si>
  <si>
    <t>МЕХАНИЗМ TWICE</t>
  </si>
  <si>
    <t>SPINDLE TWICE (Четырехгранник для односторонней установки нажимной ручки LUXURY ECO)</t>
  </si>
  <si>
    <t>Замки и завертки для комплектации системы Twice</t>
  </si>
  <si>
    <t xml:space="preserve">ЗАВЕРТКА TWICE WC </t>
  </si>
  <si>
    <t>ЗАЩЕЛКА TWICE M1885</t>
  </si>
  <si>
    <t>MAB</t>
  </si>
  <si>
    <t>BIA</t>
  </si>
  <si>
    <t>NERO</t>
  </si>
  <si>
    <t>Изделия, необходимые для комплектации заказа</t>
  </si>
  <si>
    <t>Декоративный профиль  (ОБКЛАД)</t>
  </si>
  <si>
    <t xml:space="preserve">1/2 стоимости выбранного короба в необходимом покрытии  </t>
  </si>
  <si>
    <t xml:space="preserve">2,5 стоимости выбранного короба в необходимом покрытии  
(При заказе на Roto распашной пары необходимо заказывать Roto обклад ( распашной) </t>
  </si>
  <si>
    <t>Полотно</t>
  </si>
  <si>
    <t>L/Q (2 шт)</t>
  </si>
  <si>
    <t xml:space="preserve"> L (2 шт)</t>
  </si>
  <si>
    <t xml:space="preserve"> L (2,5 шт)</t>
  </si>
  <si>
    <t>При необходимости</t>
  </si>
  <si>
    <t>Фурнитура</t>
  </si>
  <si>
    <t>Ручка</t>
  </si>
  <si>
    <t>любая на усмотрение клиента</t>
  </si>
  <si>
    <t xml:space="preserve"> на усмотрение клиента</t>
  </si>
  <si>
    <t>Замок</t>
  </si>
  <si>
    <t>в комплекте</t>
  </si>
  <si>
    <t>магнитный на усмотрение клиента</t>
  </si>
  <si>
    <t>Фиксатор</t>
  </si>
  <si>
    <t>любой на усмотрение клиента</t>
  </si>
  <si>
    <t>Примечание:</t>
  </si>
  <si>
    <t>1. Подробную информацию по системам открывания уточняйте в инструкции к системам открывания</t>
  </si>
  <si>
    <t>Откатная</t>
  </si>
  <si>
    <t>LOFT</t>
  </si>
  <si>
    <t>DIVA</t>
  </si>
  <si>
    <t>INVISIBLE</t>
  </si>
  <si>
    <t>SLIDE*</t>
  </si>
  <si>
    <t xml:space="preserve"> для одностворчатой двери от 500 до 1000 мм 
с доводчиками</t>
  </si>
  <si>
    <t>одностворчатая дверь</t>
  </si>
  <si>
    <t>двустворчатая дверь</t>
  </si>
  <si>
    <t>цвет -алюминий</t>
  </si>
  <si>
    <t>цвет -черный</t>
  </si>
  <si>
    <t>без доводчика</t>
  </si>
  <si>
    <t>с доводчиком</t>
  </si>
  <si>
    <t>с двумя доводчиками</t>
  </si>
  <si>
    <t>механизм</t>
  </si>
  <si>
    <t>Комплектация:
SET 1478/80Y/12A      1шт.
TRACK 1470/A/200       1шт.
TRACK 1490/A/200       1шт.
TRACK 707/G/200      0,5шт.</t>
  </si>
  <si>
    <t>Комплектация:
механизм INVISIBLE для двери шириной от 800 до 1100 мм</t>
  </si>
  <si>
    <t xml:space="preserve">Комплектация: 
верхний одинарный трек 1 шт.;
комплект фурнитуры 1 шт.
</t>
  </si>
  <si>
    <t>Комплектация: 
верхний одинарный трек 2 шт.;
комплект фурнитуры 2 шт.</t>
  </si>
  <si>
    <t>МЕХАНИЗМ</t>
  </si>
  <si>
    <t>КОМПЛЕКТ ПЕНАЛЬНЫЙ</t>
  </si>
  <si>
    <t xml:space="preserve">Брус коробочный под монтаж пеналов (перегородки и купейные системы) </t>
  </si>
  <si>
    <t>1 шт (раздел прочий погонаж) в соответствующем размере и покрытии</t>
  </si>
  <si>
    <t>Декоративные планки со  щетками</t>
  </si>
  <si>
    <t>3 шт. по цене Lналичника (75*10) в соответствующем размере и покрытии</t>
  </si>
  <si>
    <t>6 шт. по цене Lналичника (75*10) в соответствующем размере и покрытии</t>
  </si>
  <si>
    <t xml:space="preserve">Полотно </t>
  </si>
  <si>
    <t>см.выше</t>
  </si>
  <si>
    <t>лодочка</t>
  </si>
  <si>
    <t>на усмотрение клиента</t>
  </si>
  <si>
    <t>коэф.1 (опт)</t>
  </si>
  <si>
    <t>коэф.2 (розн)</t>
  </si>
  <si>
    <t>расчетный курс</t>
  </si>
  <si>
    <t>механиизмы</t>
  </si>
  <si>
    <t>DIVA (ESTHETIC)</t>
  </si>
  <si>
    <t xml:space="preserve">Откатная </t>
  </si>
  <si>
    <t>Откатная для перегородок STEEL</t>
  </si>
  <si>
    <t xml:space="preserve">на полотно 715-965х2000мм без ABS 
цвет: хром/черный </t>
  </si>
  <si>
    <t xml:space="preserve">на полотно 715-965х2000мм с ABS 
цвет: хром/черный </t>
  </si>
  <si>
    <t xml:space="preserve">на полотно 715-965х2100 мм с ABS 
цвет: хром/черный </t>
  </si>
  <si>
    <t xml:space="preserve"> для одностворчатой двери от 500 до 1000 мм 
без доводчиков</t>
  </si>
  <si>
    <t xml:space="preserve">NORMAL 1 
(для одностворчатой двери)
</t>
  </si>
  <si>
    <t>NORMAL 2
(для двустворчатой двери)</t>
  </si>
  <si>
    <t xml:space="preserve">SYNCHRO
</t>
  </si>
  <si>
    <t xml:space="preserve">CASCAD 2
(двустворчатый)
</t>
  </si>
  <si>
    <t xml:space="preserve">CASCAD 3
(трехстворчатый)
</t>
  </si>
  <si>
    <t xml:space="preserve">STEEL-NORMAL 1 
(для одностворчатой двери)
</t>
  </si>
  <si>
    <t>STEEL-NORMAL 2
(для двустворчатой двери)</t>
  </si>
  <si>
    <t xml:space="preserve">STEEL-SYNCHRO
</t>
  </si>
  <si>
    <t>Комплект для одностворчатой двери от 500 до 1000мм, 
без доводчика</t>
  </si>
  <si>
    <t>Комплект для одностворчатой двери от 620 до 1000мм, 
с доводчиком</t>
  </si>
  <si>
    <t>Комплект для двустворчатой двери от 1000 до 1500мм, 
без доводчиков</t>
  </si>
  <si>
    <t>Комплект для двустворчатой двери от 1464 до 1500мм, 
с 2-я доводчиками</t>
  </si>
  <si>
    <t xml:space="preserve"> с обычным стопором</t>
  </si>
  <si>
    <t xml:space="preserve"> со стопором - доводчиком</t>
  </si>
  <si>
    <t>без довод 
(полот.700-900 мм)</t>
  </si>
  <si>
    <t>без довод 
(полот.910-1200 мм)</t>
  </si>
  <si>
    <t>без довод 
(полот.700-1200 мм)</t>
  </si>
  <si>
    <t>ARMADILLO (FOLDING/40)</t>
  </si>
  <si>
    <t>KRONA KOBLENZ ( SwingLife Wood)</t>
  </si>
  <si>
    <t>ARMADILLO 
(SUPERVISION/100)</t>
  </si>
  <si>
    <t>BUONE RUOTE</t>
  </si>
  <si>
    <t>MORELLI (SLIDING)</t>
  </si>
  <si>
    <t>MORELLI (SLIDING SYNCRO)</t>
  </si>
  <si>
    <t>MORELLI (TELESCOP)</t>
  </si>
  <si>
    <t xml:space="preserve">Комплектация:
механизм 90- TWICE;
защелка; компплект заверток;
четырехгранник;
декоративный профиль.
</t>
  </si>
  <si>
    <t xml:space="preserve">Комплектация:
механизм 180- TWICE;
защелка; компплект заверток;
четырехгранник;
декоративный профиль.
</t>
  </si>
  <si>
    <t>Комплектация: 
SET 1478/1477/18A       1шт.
TRACK 1470/A/200       1шт.
TRACK 1490/A/200       1шт.
TRACK 707/G/100        1шт.</t>
  </si>
  <si>
    <t>Комплектация:
SET 1478/1477/18N       1шт.
TRACK 1470/N/200       1шт.
TRACK 1490/N/200       1шт.
TRACK 707/G/100         1шт.</t>
  </si>
  <si>
    <t>Комплектация:
SET 1478/80Y/12A         1шт.
TRACK 1470/A/200       1шт.
TRACK 1490/A/200       1шт.
TRACK 707/G/100        1шт.</t>
  </si>
  <si>
    <t>Комплектация:
SET 1478/80Y/18N         1шт.
TRACK 1470/N/200       1шт.
TRACK 1490/N/200       1шт.
TRACK 707/G/100        1шт.</t>
  </si>
  <si>
    <t xml:space="preserve">Комплектация: 
верхний одинарный трек 1 шт.;
комплект фурнитуры 1 шт.;
нижний одинарный трек 1 шт.
</t>
  </si>
  <si>
    <t xml:space="preserve">Комплектация: 
верхний одинарный трек 2 шт.;
комплект фурнитуры 2 шт.;
нижний одинарный трек 2 шт.
</t>
  </si>
  <si>
    <t xml:space="preserve">Комплектация:
ECO TRACK 1280/200       1шт.
TRACK-B 10x10x10 1M      1шт.
ECO SLIDING SET 1 60kg   1шт.
</t>
  </si>
  <si>
    <t xml:space="preserve">Комплектация:
ECO TRACK 1280/200       1шт.
TRACK-B 10x10x10 1M      1шт.
SLIDING SET 2 40kg            1шт.
</t>
  </si>
  <si>
    <t>Комплектация:
ECO TRACK 1280/300       1шт.
TRACK-B 10x10x10 1M      2шт.
SLIDING SET 1 40kg            2шт.</t>
  </si>
  <si>
    <t>Комплектация:
ECO TRACK 1280/300       1шт.
TRACK-B 10x10x10 1M      2шт.
SLIDING SET 3 40kg            2шт.</t>
  </si>
  <si>
    <t xml:space="preserve">Комплектация:
ECO TRACK 1280/300         1шт.
TRACK-B 10x10x10 1M        2шт.
SLIDING SET 1-SO 40kg        2шт.
SLIDING SET SO                    1шт.
</t>
  </si>
  <si>
    <t>Комплектация 
ECO TRACK 1280/300         2шт.
TRACK-B 10x10x10 1M        2шт.
SLIDING SET 1-SO 40kg       2шт.
SLIDING SET TELESCOP 2    1шт.</t>
  </si>
  <si>
    <t xml:space="preserve">Комплектация 
ECO TRACK 1280/300         2шт.
TRACK-B 10x10x10 1M        2шт.
SLIDING SET 1 40kg             2шт.
SLIDING SET TELESCOP 2    1шт.
</t>
  </si>
  <si>
    <t>Комплектация 
ECO TRACK 1280/300         3шт.
TRACK-B 10x10x10 1M        3шт.
SLIDING SET 1-SO 40kg       3шт.
SLIDING SET TELESCOP 3    1шт.</t>
  </si>
  <si>
    <t xml:space="preserve">Комплектация 
ECO TRACK 1280/300         3шт.
TRACK-B 10x10x10 1M        3шт.
SLIDING SET 1 40kg            3шт.
SLIDING SET TELESCOP 3    1шт.
</t>
  </si>
  <si>
    <t>В том числе:</t>
  </si>
  <si>
    <t xml:space="preserve">ЗАВЕРТКА TWICE WC белый, черный, золото, хром, матовый хром, античная бронза </t>
  </si>
  <si>
    <r>
      <rPr>
        <i/>
        <sz val="10"/>
        <rFont val="Calibri"/>
        <family val="2"/>
        <charset val="204"/>
        <scheme val="minor"/>
      </rPr>
      <t xml:space="preserve">ЗАЩЕЛКА TWICE M1885: </t>
    </r>
    <r>
      <rPr>
        <i/>
        <sz val="9"/>
        <rFont val="Calibri"/>
        <family val="2"/>
        <charset val="204"/>
        <scheme val="minor"/>
      </rPr>
      <t xml:space="preserve">
</t>
    </r>
    <r>
      <rPr>
        <i/>
        <sz val="8"/>
        <rFont val="Calibri"/>
        <family val="2"/>
        <charset val="204"/>
        <scheme val="minor"/>
      </rPr>
      <t>матовый хром (SC), матовый никель (SN), золото (PG), 
античная бронза (AB)</t>
    </r>
  </si>
  <si>
    <r>
      <rPr>
        <i/>
        <sz val="11"/>
        <color theme="1"/>
        <rFont val="Calibri"/>
        <family val="2"/>
        <charset val="204"/>
        <scheme val="minor"/>
      </rPr>
      <t xml:space="preserve">SPINDLE TWICE 
</t>
    </r>
    <r>
      <rPr>
        <i/>
        <sz val="8"/>
        <color theme="1"/>
        <rFont val="Calibri"/>
        <family val="2"/>
        <charset val="204"/>
        <scheme val="minor"/>
      </rPr>
      <t>(Четырехгранник для односторонней установки нажимной ручки LUXURY ECO)</t>
    </r>
  </si>
  <si>
    <t>наценка</t>
  </si>
  <si>
    <t>новая цена 04,07,23</t>
  </si>
  <si>
    <t>механизмы</t>
  </si>
  <si>
    <t>Откатная для перегородок Meta</t>
  </si>
  <si>
    <t>Meta-NORMAL 1 
(для одностворчатой двери)</t>
  </si>
  <si>
    <t xml:space="preserve">Meta-NORMAL 2 
</t>
  </si>
  <si>
    <t xml:space="preserve">Meta-SYNCHRO
</t>
  </si>
  <si>
    <t xml:space="preserve">Meta-CASCAD3
</t>
  </si>
  <si>
    <t>без довод 
(полот.600-1000 мм)</t>
  </si>
  <si>
    <t>без довод 
(полот.1001-1500 мм)</t>
  </si>
  <si>
    <t>с довод 
(полот.600-1000 мм)</t>
  </si>
  <si>
    <t>с довод 
(полот.1001-1500 мм)</t>
  </si>
  <si>
    <t>с 2-мя довод 
(полот.600-1000 мм)</t>
  </si>
  <si>
    <t>с 2-мя довод 
(полот.1001-1500 мм)</t>
  </si>
  <si>
    <t>с довод 
(полот.600-1000 мм)</t>
  </si>
  <si>
    <t>без довод 
(полот.700-1000 мм)</t>
  </si>
  <si>
    <t>старые цены</t>
  </si>
  <si>
    <t>Стоимость механизма</t>
  </si>
  <si>
    <t>TWICE WC</t>
  </si>
  <si>
    <t>A-Meta 5</t>
  </si>
  <si>
    <t>A-Meta 8</t>
  </si>
  <si>
    <t>A-Meta 10</t>
  </si>
  <si>
    <t>03,03,23</t>
  </si>
  <si>
    <r>
      <rPr>
        <i/>
        <sz val="11"/>
        <color rgb="FFFF0000"/>
        <rFont val="Calibri"/>
        <family val="2"/>
        <charset val="204"/>
        <scheme val="minor"/>
      </rPr>
      <t xml:space="preserve">SPINDLE TWICE 
</t>
    </r>
    <r>
      <rPr>
        <i/>
        <sz val="8"/>
        <color rgb="FFFF0000"/>
        <rFont val="Calibri"/>
        <family val="2"/>
        <charset val="204"/>
        <scheme val="minor"/>
      </rPr>
      <t>(Четырехгранник для односторонней установки нажимной ручки LUXURY ECO)</t>
    </r>
  </si>
  <si>
    <t>высота до 2100 без доводчика</t>
  </si>
  <si>
    <t>высота до 2100 с доводчиком</t>
  </si>
  <si>
    <t>без доводчика;  
цвет - алюминий</t>
  </si>
  <si>
    <t>без доводчика;  
цвет - черный</t>
  </si>
  <si>
    <t>с доводчиком;  
цвет - алюминий</t>
  </si>
  <si>
    <t>NORMAL 1 
(для одностворчатой двери)</t>
  </si>
  <si>
    <t xml:space="preserve">CASCAD
</t>
  </si>
  <si>
    <t xml:space="preserve">Комплектация:
механизм 90- TWICE;
компплект заверток;
декоративный профиль.
</t>
  </si>
  <si>
    <t xml:space="preserve">Комплектация:
механизм 180- TWICE;
компплект заверток;
декоративный профиль.
</t>
  </si>
  <si>
    <t>Комплектация:
механизм ROTO для высоты до 2100 без доводчика;
комплект декоративных профилей.</t>
  </si>
  <si>
    <t>Комплектация: 
SET 1478/1477/12A       1шт.
TRACK 1470/A/200       1шт.
TRACK 1490/A/200       1шт.
TRACK 707/G/200      0,5шт.</t>
  </si>
  <si>
    <t>Комплектация:
SET 1478/1477/12A       1шт.
TRACK 1470/N/200       1шт.
TRACK 1490/N/200       1шт.
TRACK 707/G/200      0,5шт.</t>
  </si>
  <si>
    <t xml:space="preserve">Комплектация:
верхняя направляющая 2 м - 1 шт;
нижняя направляющая 1 м - 1 шт.;
комплект роликов (4 колеса) - 1 шт.
</t>
  </si>
  <si>
    <t xml:space="preserve">Комплектация:
верхняя направляющая 2 м - 2 шт;
нижняя направляющая 1 м - 2 шт.;
комплект роликов (4 колеса) - 2 шт.
</t>
  </si>
  <si>
    <t xml:space="preserve">Комплектация:
верхний трек 3 м - 1 шт;
нижний трек 1 м - 2 шт;
комплект роликов - 2 шт.;
комплект с блоком и тросом - 1 шт.
</t>
  </si>
  <si>
    <t xml:space="preserve">Комплектация 
двустворчатая с обычным стопором
верхний трек 2 м - 2 шт;
нижний трек 1 м - 2 шт;
комплект роликов - 2 шт.
</t>
  </si>
  <si>
    <t xml:space="preserve">Комплектация 
двустворчатая со стопором - доводчиком
верхний трек 2 м - 2 шт;
нижний трек 1 м - 2 шт;
комплект роликов  с доводчиком - 2 шт.
</t>
  </si>
  <si>
    <t xml:space="preserve">Комплектация 
трехстворчатая с обычным стопором
верхний трек 3 м - 3 шт;
нижний трек 1 м - 3 шт;
комплект роликов - 3 шт.
</t>
  </si>
  <si>
    <t xml:space="preserve">Комплектация 
трехстворчатая со стопором - доводчиком
верхний трек 3 м - 3 шт;
нижний трек 1 м - 3 шт;
комплект роликов с доводчиком - 3 шт.
</t>
  </si>
  <si>
    <r>
      <rPr>
        <sz val="10"/>
        <rFont val="Calibri"/>
        <family val="2"/>
        <charset val="204"/>
        <scheme val="minor"/>
      </rPr>
      <t xml:space="preserve">ЗАЩЕЛКА TWICE M1885: </t>
    </r>
    <r>
      <rPr>
        <sz val="9"/>
        <rFont val="Calibri"/>
        <family val="2"/>
        <charset val="204"/>
        <scheme val="minor"/>
      </rPr>
      <t xml:space="preserve">
</t>
    </r>
    <r>
      <rPr>
        <sz val="8"/>
        <rFont val="Calibri"/>
        <family val="2"/>
        <charset val="204"/>
        <scheme val="minor"/>
      </rPr>
      <t>матовый хром (SC), матовый никель (SN), золото (PG), 
античная бронза (AB)</t>
    </r>
  </si>
  <si>
    <r>
      <rPr>
        <sz val="11"/>
        <color theme="1"/>
        <rFont val="Calibri"/>
        <family val="2"/>
        <charset val="204"/>
        <scheme val="minor"/>
      </rPr>
      <t xml:space="preserve">SPINDLE TWICE 
</t>
    </r>
    <r>
      <rPr>
        <sz val="8"/>
        <color theme="1"/>
        <rFont val="Calibri"/>
        <family val="2"/>
        <charset val="204"/>
        <scheme val="minor"/>
      </rPr>
      <t>(Четырехгранник для односторонней установки нажимной ручки LUXURY ECO)</t>
    </r>
  </si>
  <si>
    <t>Откатные системы для перегородок</t>
  </si>
  <si>
    <t>для одностворчатой двери</t>
  </si>
  <si>
    <t>для двустворчатой двери</t>
  </si>
  <si>
    <t>для трехстворчатой двери</t>
  </si>
  <si>
    <t>для всех деревянных перегородок и алюминиевых перегородок MЕТА</t>
  </si>
  <si>
    <t>наличие доводчиков</t>
  </si>
  <si>
    <t>размеры полотен</t>
  </si>
  <si>
    <t xml:space="preserve">MЕТА(WOOD)-NORMAL 1 </t>
  </si>
  <si>
    <t>MЕТА(WOOD)-NORMAL 2</t>
  </si>
  <si>
    <t>MЕТА(WOOD)-SYNCHRO</t>
  </si>
  <si>
    <t>MЕТА(WOOD)-CASCAD3</t>
  </si>
  <si>
    <t>600-1000 мм</t>
  </si>
  <si>
    <t>1001-1500 мм</t>
  </si>
  <si>
    <t>с 1-им доводчиком</t>
  </si>
  <si>
    <t>700-1000 мм</t>
  </si>
  <si>
    <t xml:space="preserve">с 2-мя доводчиками
</t>
  </si>
  <si>
    <t>750-1000 мм</t>
  </si>
  <si>
    <t>К-т Держатели профиля (для крепления к стене)</t>
  </si>
  <si>
    <t>до 2 м</t>
  </si>
  <si>
    <t>до 3 м</t>
  </si>
  <si>
    <t>до 4 м (2+2 м)</t>
  </si>
  <si>
    <t>для алюминиевых перегородок STEEL</t>
  </si>
  <si>
    <t>STEEL-NORMAL 1</t>
  </si>
  <si>
    <t>STEEL-NORMAL 2</t>
  </si>
  <si>
    <t>STEEL-SYNCHRO</t>
  </si>
  <si>
    <t>STEEL-CASCAD3</t>
  </si>
  <si>
    <t>без доводчика</t>
  </si>
  <si>
    <t>700-900 мм</t>
  </si>
  <si>
    <t>910-1200 мм</t>
  </si>
  <si>
    <t>К система Normal 1,2, Sinchro рекомендуется заказывать монтажный брус и декоративную планку с пазом (см. "Погонаж для прочих изделий" в основном прайс-листе)</t>
  </si>
  <si>
    <t>2. MЕТА-NORMAL для алюминиевых перегородок Meta, WOOD-NORMAL для деревянных перегородок.</t>
  </si>
  <si>
    <t>1 ВРЕЗКА</t>
  </si>
  <si>
    <t>Варианты исполения</t>
  </si>
  <si>
    <t>Наценка</t>
  </si>
  <si>
    <t>Без покупки фурнитуры стоимость зарезки</t>
  </si>
  <si>
    <t>за единицу</t>
  </si>
  <si>
    <t>2 ИЗМЕНЕНИЕ ЦВЕТОВОГО РЕШЕНИЯ</t>
  </si>
  <si>
    <t>Варианты не стандартного исполения</t>
  </si>
  <si>
    <t>Выкрас комплекта петель (в цвете матовый хром)</t>
  </si>
  <si>
    <t>по RAL и  NCS (кроме перламутровые, люминисцентные, металик)</t>
  </si>
  <si>
    <t>за комплект (в случае если петли нужно выкрасить в комплекте с молдингами или кромкой - наценка остается такой же за весь комплект)</t>
  </si>
  <si>
    <t>по RAL и  NCS (2) (перламутровые, люминисцентные, металик)</t>
  </si>
  <si>
    <t>НОВЫЕ ЦЕНЫ 04  04 24</t>
  </si>
  <si>
    <t>HORIZONT-S5 (ЦАМ)</t>
  </si>
  <si>
    <t>FIORD-S5
(ЦАМ)</t>
  </si>
  <si>
    <t>SPUTNIK-S5 (ЦАМ)</t>
  </si>
  <si>
    <t>GALACTIC-S5 (ЦАМ)</t>
  </si>
  <si>
    <t>SPACE-S5 (ЦАМ)</t>
  </si>
  <si>
    <t>LUX-WC-S5</t>
  </si>
  <si>
    <t>LUX-KH-S5</t>
  </si>
  <si>
    <t>LUX-WC-R5</t>
  </si>
  <si>
    <t>LUX-KH-R5</t>
  </si>
  <si>
    <t>LUX-WC-R2//3//4</t>
  </si>
  <si>
    <t>LUX-KH-R2//3//4</t>
  </si>
  <si>
    <t>старые ЦЕНЫ от24.12.23</t>
  </si>
  <si>
    <t>НОВЫЕ ЦЕНЫ от 04.04.2024</t>
  </si>
  <si>
    <t xml:space="preserve">Повышение цен на некоторые позиции </t>
  </si>
  <si>
    <t>на полотно до 2000мм без доводчика
цвет: хром</t>
  </si>
  <si>
    <t>на полотно до 2000мм с доводчиком
цвет: хром</t>
  </si>
  <si>
    <t>на полотно до 2100 мм с доводчиком
цвет: хром</t>
  </si>
  <si>
    <t>Механизм рото представлен только в цвете хром , черные сняты с производства.</t>
  </si>
  <si>
    <t>Выведена из ассортимента ручка ПИЗА (MH-06) золото</t>
  </si>
  <si>
    <t>LUX-WC-R2 (R3; R4)</t>
  </si>
  <si>
    <t>LUX-KH-R2 (R3; R4)</t>
  </si>
  <si>
    <t>новые цены 04.04.24</t>
  </si>
  <si>
    <t>новая цена 04.04.2024</t>
  </si>
  <si>
    <t>SAND-R2
 (латунь)</t>
  </si>
  <si>
    <t>закупка</t>
  </si>
  <si>
    <t>на сайте нн18</t>
  </si>
  <si>
    <t>заглушка для скрытых петель, шт (в комплекте 4шт)</t>
  </si>
  <si>
    <t>агб закупка сантех</t>
  </si>
  <si>
    <t>агб закупка цилиндр</t>
  </si>
  <si>
    <t xml:space="preserve"> </t>
  </si>
  <si>
    <t>Cистемы TWICE, ROTO</t>
  </si>
  <si>
    <t>K6360 38</t>
  </si>
  <si>
    <t>Q</t>
  </si>
  <si>
    <t xml:space="preserve"> CL</t>
  </si>
  <si>
    <t xml:space="preserve">  CS</t>
  </si>
  <si>
    <t>NR</t>
  </si>
  <si>
    <t>OS,OL</t>
  </si>
  <si>
    <t>*- Для короба L и полотен с деревянной кромкой возможно применение петли 7800 поставщика Armadillo в цвете мат. хром и черные , стоимость 2950р</t>
  </si>
  <si>
    <r>
      <t>KUBICA 2760</t>
    </r>
    <r>
      <rPr>
        <sz val="11"/>
        <color rgb="FF00B050"/>
        <rFont val="Calibri"/>
        <family val="2"/>
        <charset val="204"/>
        <scheme val="minor"/>
      </rPr>
      <t xml:space="preserve"> *</t>
    </r>
  </si>
  <si>
    <t>Введена в прайс петля К6360 ( аналог НН-3)</t>
  </si>
  <si>
    <t>Скрытые петли</t>
  </si>
  <si>
    <t>Представлена новая петля 7800 ( Armadillo)</t>
  </si>
  <si>
    <t>Редакция 1</t>
  </si>
  <si>
    <t>Увеличение цены на механизм TWICE</t>
  </si>
  <si>
    <t>К-т для сборки FRAME Ручка, Ручка+ключ</t>
  </si>
  <si>
    <t>Терем</t>
  </si>
  <si>
    <t>Редакция 2</t>
  </si>
  <si>
    <t>Во вкладку прочее внесена цена на накладку замка фрейм</t>
  </si>
  <si>
    <t>черный,золото, шампань, бронза, медь</t>
  </si>
  <si>
    <t>накладка фрейм</t>
  </si>
  <si>
    <t>ARMADILLO/CEMOM</t>
  </si>
  <si>
    <t>OPTIMUM (современные)  *</t>
  </si>
  <si>
    <t>* - ликвидация ( при заказе уточнять наличие у менеджера)</t>
  </si>
  <si>
    <t>Редакция 3</t>
  </si>
  <si>
    <t>*</t>
  </si>
  <si>
    <t>Ликвидация карточных универсальных петель Armadillo(CEMOM)</t>
  </si>
  <si>
    <t>Редакция 4</t>
  </si>
  <si>
    <t>Выведен из прайса механизм рото без доводчика</t>
  </si>
  <si>
    <t>Изменилась цена заглушек на скрытые петли</t>
  </si>
  <si>
    <t>Изменилась цена на системы перегородок</t>
  </si>
  <si>
    <t>Редакция 5</t>
  </si>
  <si>
    <t xml:space="preserve"> L , M, SQ</t>
  </si>
</sst>
</file>

<file path=xl/styles.xml><?xml version="1.0" encoding="utf-8"?>
<styleSheet xmlns="http://schemas.openxmlformats.org/spreadsheetml/2006/main">
  <numFmts count="18">
    <numFmt numFmtId="164" formatCode="_-* #\ ##0.00\ _₽_-;\-* #\ ##0.00\ _₽_-;_-* &quot;-&quot;??\ _₽_-;_-@_-"/>
    <numFmt numFmtId="165" formatCode="_-* #\ ##0.00\ &quot;₽&quot;_-;\-* #\ ##0.00\ &quot;₽&quot;_-;_-* &quot;-&quot;??\ &quot;₽&quot;_-;_-@_-"/>
    <numFmt numFmtId="166" formatCode="_-* #\ ##0.00_р_._-;\-* #\ ##0.00_р_._-;_-* &quot;-&quot;??_р_._-;_-@_-"/>
    <numFmt numFmtId="167" formatCode="_-* #\ ##0.00&quot;р.&quot;_-;\-* #\ ##0.00&quot;р.&quot;_-;_-* &quot;-&quot;??&quot;р.&quot;_-;_-@_-"/>
    <numFmt numFmtId="168" formatCode="_-* #\ ##0\ &quot;₽&quot;_-;\-* #\ ##0\ &quot;₽&quot;_-;_-* &quot;-&quot;??\ &quot;₽&quot;_-;_-@_-"/>
    <numFmt numFmtId="169" formatCode="_-* #\ ##0\ _₽_-;\-* #\ ##0\ _₽_-;_-* &quot;-&quot;??\ _₽_-;_-@_-"/>
    <numFmt numFmtId="170" formatCode="dd\.mm\.yyyy"/>
    <numFmt numFmtId="171" formatCode="_-* #\ ##0.0\ _₽_-;\-* #\ ##0.0\ _₽_-;_-* &quot;-&quot;??\ _₽_-;_-@_-"/>
    <numFmt numFmtId="172" formatCode="_-* #\ ##0.0_р_._-;\-* #\ ##0.0_р_._-;_-* &quot;-&quot;?_р_._-;_-@_-"/>
    <numFmt numFmtId="173" formatCode="_-* #\ ##0_р_._-;\-* #\ ##0_р_._-;_-* &quot;-&quot;??_р_._-;_-@_-"/>
    <numFmt numFmtId="174" formatCode="_-* #\ ##0\ _₽_-;\-* #\ ##0\ _₽_-;_-* &quot;-&quot;\ _₽_-;_-@_-"/>
    <numFmt numFmtId="175" formatCode="#\ ##0"/>
    <numFmt numFmtId="176" formatCode="_-* #\ ##0.0\ _₽_-;\-* #\ ##0.0\ _₽_-;_-* &quot;-&quot;\ _₽_-;_-@_-"/>
    <numFmt numFmtId="177" formatCode="#\ ##0;\-#\ ##0"/>
    <numFmt numFmtId="178" formatCode="#\ ?/?"/>
    <numFmt numFmtId="179" formatCode="#\ ##0&quot;р.&quot;;\-#\ ##0&quot;р.&quot;"/>
    <numFmt numFmtId="180" formatCode="#\ ##0_ ;\-#\ ##0\ "/>
    <numFmt numFmtId="181" formatCode="#\ ##0.00"/>
  </numFmts>
  <fonts count="161">
    <font>
      <sz val="11"/>
      <color theme="1"/>
      <name val="Calibri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10"/>
      <name val="Arial Cyr"/>
      <charset val="134"/>
    </font>
    <font>
      <i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i/>
      <sz val="12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4"/>
      <color theme="3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8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9"/>
      <color theme="0" tint="-0.34998626667073579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i/>
      <sz val="1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sz val="11"/>
      <color theme="3" tint="0.39994506668294322"/>
      <name val="Calibri"/>
      <family val="2"/>
      <charset val="204"/>
      <scheme val="minor"/>
    </font>
    <font>
      <b/>
      <sz val="10"/>
      <color theme="3" tint="0.39994506668294322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2"/>
      <color theme="3" tint="0.39994506668294322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i/>
      <sz val="8"/>
      <name val="Calibri"/>
      <family val="2"/>
      <charset val="204"/>
      <scheme val="minor"/>
    </font>
    <font>
      <b/>
      <sz val="16"/>
      <color theme="3" tint="0.39994506668294322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i/>
      <sz val="11"/>
      <color rgb="FFFF0000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i/>
      <sz val="8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color theme="4" tint="-0.249977111117893"/>
      <name val="Calibri"/>
      <family val="2"/>
      <charset val="204"/>
      <scheme val="minor"/>
    </font>
    <font>
      <sz val="12"/>
      <color theme="4" tint="-0.249977111117893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11"/>
      <color rgb="FF0070C0"/>
      <name val="Calibri"/>
      <family val="2"/>
      <charset val="204"/>
      <scheme val="minor"/>
    </font>
    <font>
      <sz val="12"/>
      <color rgb="FF0070C0"/>
      <name val="Calibri"/>
      <family val="2"/>
      <charset val="204"/>
      <scheme val="minor"/>
    </font>
    <font>
      <b/>
      <sz val="10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i/>
      <sz val="9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i/>
      <sz val="18"/>
      <name val="Calibri"/>
      <family val="2"/>
      <charset val="204"/>
      <scheme val="minor"/>
    </font>
    <font>
      <b/>
      <u/>
      <sz val="11"/>
      <color theme="6" tint="-0.249977111117893"/>
      <name val="Calibri"/>
      <family val="2"/>
      <charset val="204"/>
    </font>
    <font>
      <b/>
      <i/>
      <sz val="14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i/>
      <sz val="14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u/>
      <sz val="14"/>
      <color theme="6" tint="-0.249977111117893"/>
      <name val="Calibri"/>
      <family val="2"/>
      <charset val="204"/>
    </font>
    <font>
      <b/>
      <sz val="16"/>
      <color theme="4" tint="-0.249977111117893"/>
      <name val="Calibri"/>
      <family val="2"/>
      <charset val="204"/>
      <scheme val="minor"/>
    </font>
    <font>
      <sz val="14"/>
      <color theme="3" tint="0.39994506668294322"/>
      <name val="Calibri"/>
      <family val="2"/>
      <charset val="204"/>
      <scheme val="minor"/>
    </font>
    <font>
      <i/>
      <sz val="7"/>
      <name val="Calibri"/>
      <family val="2"/>
      <charset val="204"/>
      <scheme val="minor"/>
    </font>
    <font>
      <sz val="9.5"/>
      <color theme="1"/>
      <name val="Calibri"/>
      <family val="2"/>
      <charset val="204"/>
      <scheme val="minor"/>
    </font>
    <font>
      <i/>
      <sz val="7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2"/>
      <color theme="3" tint="0.3999450666829432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color theme="4" tint="-0.249977111117893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b/>
      <sz val="16"/>
      <color rgb="FF0070C0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9.5"/>
      <color theme="1"/>
      <name val="Calibri"/>
      <family val="2"/>
      <charset val="204"/>
      <scheme val="minor"/>
    </font>
    <font>
      <b/>
      <i/>
      <sz val="8"/>
      <color theme="1"/>
      <name val="Calibri"/>
      <family val="2"/>
      <charset val="204"/>
      <scheme val="minor"/>
    </font>
    <font>
      <b/>
      <sz val="11"/>
      <color theme="3" tint="0.39994506668294322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color theme="1"/>
      <name val="Arial"/>
      <family val="2"/>
      <charset val="204"/>
    </font>
    <font>
      <sz val="16"/>
      <color theme="3" tint="0.39994506668294322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8"/>
      <color rgb="FFFF0000"/>
      <name val="Arial"/>
      <family val="2"/>
      <charset val="204"/>
    </font>
    <font>
      <sz val="10"/>
      <name val="Century Gothic"/>
      <family val="2"/>
      <charset val="204"/>
    </font>
    <font>
      <b/>
      <sz val="8"/>
      <name val="Arial"/>
      <family val="2"/>
      <charset val="204"/>
    </font>
    <font>
      <sz val="11"/>
      <color theme="0" tint="-0.499984740745262"/>
      <name val="Calibri"/>
      <family val="2"/>
      <charset val="204"/>
      <scheme val="minor"/>
    </font>
    <font>
      <sz val="10"/>
      <color rgb="FFFF0000"/>
      <name val="Century Gothic"/>
      <family val="2"/>
      <charset val="204"/>
    </font>
    <font>
      <b/>
      <sz val="8"/>
      <color rgb="FFFF0000"/>
      <name val="Arial"/>
      <family val="2"/>
      <charset val="204"/>
    </font>
    <font>
      <i/>
      <sz val="10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sz val="48"/>
      <color rgb="FFAE9675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u/>
      <sz val="11"/>
      <name val="Calibri"/>
      <family val="2"/>
      <charset val="204"/>
    </font>
    <font>
      <b/>
      <sz val="9"/>
      <color theme="1"/>
      <name val="Calibri"/>
      <family val="2"/>
      <charset val="204"/>
      <scheme val="minor"/>
    </font>
    <font>
      <i/>
      <sz val="9"/>
      <color theme="1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u/>
      <sz val="11"/>
      <color theme="0" tint="-0.499984740745262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rgb="FF0070C0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sz val="10"/>
      <color theme="0" tint="-0.499984740745262"/>
      <name val="Calibri"/>
      <family val="2"/>
      <charset val="204"/>
      <scheme val="minor"/>
    </font>
    <font>
      <b/>
      <sz val="10"/>
      <color theme="0" tint="-0.249977111117893"/>
      <name val="Calibri"/>
      <family val="2"/>
      <charset val="204"/>
      <scheme val="minor"/>
    </font>
    <font>
      <sz val="12"/>
      <name val="宋体"/>
      <charset val="13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rgb="FF000000"/>
      <name val="Calibri"/>
      <family val="2"/>
      <charset val="204"/>
    </font>
    <font>
      <i/>
      <sz val="11"/>
      <color indexed="23"/>
      <name val="Calibri"/>
      <family val="2"/>
      <charset val="204"/>
    </font>
    <font>
      <u/>
      <sz val="10"/>
      <color indexed="12"/>
      <name val="Arial Cyr"/>
      <charset val="204"/>
    </font>
    <font>
      <u/>
      <sz val="10"/>
      <color indexed="12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u/>
      <sz val="10"/>
      <color theme="10"/>
      <name val="Arial Cyr"/>
      <charset val="204"/>
    </font>
    <font>
      <u/>
      <sz val="8"/>
      <color indexed="12"/>
      <name val="Arial"/>
      <family val="2"/>
      <charset val="204"/>
    </font>
    <font>
      <sz val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theme="1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i/>
      <sz val="11"/>
      <color theme="0" tint="-0.249977111117893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</font>
    <font>
      <sz val="11"/>
      <color rgb="FF00B050"/>
      <name val="Calibri"/>
      <family val="2"/>
      <charset val="204"/>
      <scheme val="minor"/>
    </font>
    <font>
      <i/>
      <sz val="8"/>
      <color theme="1"/>
      <name val="Calibri"/>
      <family val="2"/>
      <charset val="204"/>
      <scheme val="minor"/>
    </font>
    <font>
      <sz val="12"/>
      <color rgb="FF00B05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43"/>
        <bgColor indexed="26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tted">
        <color auto="1"/>
      </bottom>
      <diagonal/>
    </border>
    <border>
      <left/>
      <right style="thin">
        <color auto="1"/>
      </right>
      <top style="thin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/>
      <top style="thin">
        <color auto="1"/>
      </top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71">
    <xf numFmtId="0" fontId="0" fillId="0" borderId="0"/>
    <xf numFmtId="164" fontId="151" fillId="0" borderId="0" applyFont="0" applyFill="0" applyBorder="0" applyAlignment="0" applyProtection="0"/>
    <xf numFmtId="165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19" fillId="22" borderId="0" applyNumberFormat="0" applyBorder="0" applyAlignment="0" applyProtection="0"/>
    <xf numFmtId="0" fontId="119" fillId="23" borderId="0" applyNumberFormat="0" applyBorder="0" applyAlignment="0" applyProtection="0"/>
    <xf numFmtId="0" fontId="119" fillId="24" borderId="0" applyNumberFormat="0" applyBorder="0" applyAlignment="0" applyProtection="0"/>
    <xf numFmtId="0" fontId="119" fillId="25" borderId="0" applyNumberFormat="0" applyBorder="0" applyAlignment="0" applyProtection="0"/>
    <xf numFmtId="0" fontId="119" fillId="26" borderId="0" applyNumberFormat="0" applyBorder="0" applyAlignment="0" applyProtection="0"/>
    <xf numFmtId="0" fontId="119" fillId="27" borderId="0" applyNumberFormat="0" applyBorder="0" applyAlignment="0" applyProtection="0"/>
    <xf numFmtId="0" fontId="119" fillId="28" borderId="0" applyNumberFormat="0" applyBorder="0" applyAlignment="0" applyProtection="0"/>
    <xf numFmtId="0" fontId="119" fillId="29" borderId="0" applyNumberFormat="0" applyBorder="0" applyAlignment="0" applyProtection="0"/>
    <xf numFmtId="0" fontId="119" fillId="30" borderId="0" applyNumberFormat="0" applyBorder="0" applyAlignment="0" applyProtection="0"/>
    <xf numFmtId="0" fontId="119" fillId="25" borderId="0" applyNumberFormat="0" applyBorder="0" applyAlignment="0" applyProtection="0"/>
    <xf numFmtId="0" fontId="119" fillId="28" borderId="0" applyNumberFormat="0" applyBorder="0" applyAlignment="0" applyProtection="0"/>
    <xf numFmtId="0" fontId="119" fillId="31" borderId="0" applyNumberFormat="0" applyBorder="0" applyAlignment="0" applyProtection="0"/>
    <xf numFmtId="0" fontId="120" fillId="32" borderId="0" applyNumberFormat="0" applyBorder="0" applyAlignment="0" applyProtection="0"/>
    <xf numFmtId="0" fontId="120" fillId="29" borderId="0" applyNumberFormat="0" applyBorder="0" applyAlignment="0" applyProtection="0"/>
    <xf numFmtId="0" fontId="120" fillId="30" borderId="0" applyNumberFormat="0" applyBorder="0" applyAlignment="0" applyProtection="0"/>
    <xf numFmtId="0" fontId="120" fillId="33" borderId="0" applyNumberFormat="0" applyBorder="0" applyAlignment="0" applyProtection="0"/>
    <xf numFmtId="0" fontId="120" fillId="34" borderId="0" applyNumberFormat="0" applyBorder="0" applyAlignment="0" applyProtection="0"/>
    <xf numFmtId="0" fontId="120" fillId="35" borderId="0" applyNumberFormat="0" applyBorder="0" applyAlignment="0" applyProtection="0"/>
    <xf numFmtId="0" fontId="116" fillId="19" borderId="84" applyNumberFormat="0" applyAlignment="0" applyProtection="0"/>
    <xf numFmtId="0" fontId="116" fillId="19" borderId="84" applyNumberFormat="0" applyAlignment="0" applyProtection="0"/>
    <xf numFmtId="0" fontId="116" fillId="19" borderId="84" applyNumberFormat="0" applyAlignment="0" applyProtection="0"/>
    <xf numFmtId="0" fontId="121" fillId="0" borderId="0"/>
    <xf numFmtId="0" fontId="122" fillId="0" borderId="0" applyNumberFormat="0" applyFill="0" applyBorder="0" applyAlignment="0" applyProtection="0"/>
    <xf numFmtId="0" fontId="114" fillId="18" borderId="84" applyNumberFormat="0" applyAlignment="0" applyProtection="0"/>
    <xf numFmtId="0" fontId="114" fillId="18" borderId="84" applyNumberFormat="0" applyAlignment="0" applyProtection="0"/>
    <xf numFmtId="0" fontId="114" fillId="18" borderId="84" applyNumberFormat="0" applyAlignment="0" applyProtection="0"/>
    <xf numFmtId="0" fontId="113" fillId="17" borderId="80" applyNumberFormat="0" applyFont="0" applyAlignment="0" applyProtection="0"/>
    <xf numFmtId="0" fontId="113" fillId="17" borderId="80" applyNumberFormat="0" applyFont="0" applyAlignment="0" applyProtection="0"/>
    <xf numFmtId="0" fontId="113" fillId="17" borderId="80" applyNumberFormat="0" applyFont="0" applyAlignment="0" applyProtection="0"/>
    <xf numFmtId="0" fontId="115" fillId="19" borderId="85" applyNumberFormat="0" applyAlignment="0" applyProtection="0"/>
    <xf numFmtId="0" fontId="115" fillId="19" borderId="85" applyNumberFormat="0" applyAlignment="0" applyProtection="0"/>
    <xf numFmtId="0" fontId="117" fillId="0" borderId="88" applyNumberFormat="0" applyFill="0" applyAlignment="0" applyProtection="0"/>
    <xf numFmtId="0" fontId="117" fillId="0" borderId="88" applyNumberFormat="0" applyFill="0" applyAlignment="0" applyProtection="0"/>
    <xf numFmtId="0" fontId="106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/>
    <xf numFmtId="0" fontId="124" fillId="0" borderId="0" applyNumberFormat="0" applyFill="0" applyBorder="0" applyAlignment="0" applyProtection="0">
      <alignment vertical="top"/>
      <protection locked="0"/>
    </xf>
    <xf numFmtId="0" fontId="125" fillId="0" borderId="0" applyNumberFormat="0" applyFill="0" applyBorder="0" applyAlignment="0" applyProtection="0"/>
    <xf numFmtId="0" fontId="126" fillId="0" borderId="0" applyNumberFormat="0" applyFill="0" applyBorder="0" applyAlignment="0" applyProtection="0">
      <alignment vertical="top"/>
      <protection locked="0"/>
    </xf>
    <xf numFmtId="0" fontId="127" fillId="0" borderId="0" applyNumberFormat="0" applyFill="0" applyBorder="0" applyAlignment="0" applyProtection="0"/>
    <xf numFmtId="165" fontId="151" fillId="0" borderId="0" applyFont="0" applyFill="0" applyBorder="0" applyAlignment="0" applyProtection="0"/>
    <xf numFmtId="165" fontId="151" fillId="0" borderId="0" applyFont="0" applyFill="0" applyBorder="0" applyAlignment="0" applyProtection="0"/>
    <xf numFmtId="165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7" fontId="151" fillId="0" borderId="0" applyFont="0" applyFill="0" applyBorder="0" applyAlignment="0" applyProtection="0"/>
    <xf numFmtId="167" fontId="99" fillId="0" borderId="0" applyFont="0" applyFill="0" applyBorder="0" applyAlignment="0" applyProtection="0"/>
    <xf numFmtId="167" fontId="128" fillId="0" borderId="0" applyFont="0" applyFill="0" applyBorder="0" applyAlignment="0" applyProtection="0"/>
    <xf numFmtId="0" fontId="99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21" fillId="0" borderId="0"/>
    <xf numFmtId="0" fontId="151" fillId="0" borderId="0"/>
    <xf numFmtId="0" fontId="151" fillId="0" borderId="0"/>
    <xf numFmtId="0" fontId="151" fillId="0" borderId="0"/>
    <xf numFmtId="0" fontId="129" fillId="0" borderId="0"/>
    <xf numFmtId="0" fontId="84" fillId="0" borderId="0"/>
    <xf numFmtId="0" fontId="130" fillId="0" borderId="0"/>
    <xf numFmtId="0" fontId="131" fillId="0" borderId="0"/>
    <xf numFmtId="0" fontId="131" fillId="0" borderId="0"/>
    <xf numFmtId="0" fontId="7" fillId="0" borderId="0"/>
    <xf numFmtId="0" fontId="151" fillId="0" borderId="0"/>
    <xf numFmtId="0" fontId="128" fillId="0" borderId="0"/>
    <xf numFmtId="0" fontId="121" fillId="0" borderId="0"/>
    <xf numFmtId="0" fontId="131" fillId="0" borderId="0"/>
    <xf numFmtId="0" fontId="132" fillId="0" borderId="0"/>
    <xf numFmtId="0" fontId="132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32" fillId="0" borderId="0"/>
    <xf numFmtId="0" fontId="132" fillId="0" borderId="0"/>
    <xf numFmtId="0" fontId="132" fillId="0" borderId="0"/>
    <xf numFmtId="0" fontId="132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32" fillId="0" borderId="0"/>
    <xf numFmtId="0" fontId="132" fillId="0" borderId="0"/>
    <xf numFmtId="0" fontId="133" fillId="0" borderId="0"/>
    <xf numFmtId="0" fontId="13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29" fillId="0" borderId="0"/>
    <xf numFmtId="9" fontId="118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34" fillId="0" borderId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18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151" fillId="0" borderId="0" applyFont="0" applyFill="0" applyBorder="0" applyAlignment="0" applyProtection="0"/>
    <xf numFmtId="166" fontId="99" fillId="0" borderId="0" applyFont="0" applyFill="0" applyBorder="0" applyAlignment="0" applyProtection="0"/>
    <xf numFmtId="166" fontId="151" fillId="0" borderId="0" applyFont="0" applyFill="0" applyBorder="0" applyAlignment="0" applyProtection="0"/>
    <xf numFmtId="0" fontId="135" fillId="24" borderId="0" applyNumberFormat="0" applyBorder="0" applyAlignment="0" applyProtection="0"/>
    <xf numFmtId="0" fontId="135" fillId="20" borderId="0" applyNumberFormat="0" applyBorder="0" applyAlignment="0" applyProtection="0">
      <alignment vertical="center"/>
    </xf>
    <xf numFmtId="0" fontId="135" fillId="20" borderId="0" applyNumberFormat="0" applyBorder="0" applyAlignment="0" applyProtection="0">
      <alignment vertical="center"/>
    </xf>
    <xf numFmtId="0" fontId="136" fillId="23" borderId="0" applyNumberFormat="0" applyBorder="0" applyAlignment="0" applyProtection="0"/>
    <xf numFmtId="0" fontId="136" fillId="21" borderId="0" applyNumberFormat="0" applyBorder="0" applyAlignment="0" applyProtection="0">
      <alignment vertical="center"/>
    </xf>
    <xf numFmtId="0" fontId="136" fillId="21" borderId="0" applyNumberFormat="0" applyBorder="0" applyAlignment="0" applyProtection="0">
      <alignment vertical="center"/>
    </xf>
    <xf numFmtId="0" fontId="113" fillId="0" borderId="0">
      <alignment vertical="center"/>
    </xf>
    <xf numFmtId="0" fontId="120" fillId="36" borderId="0" applyNumberFormat="0" applyBorder="0" applyAlignment="0" applyProtection="0"/>
    <xf numFmtId="0" fontId="120" fillId="37" borderId="0" applyNumberFormat="0" applyBorder="0" applyAlignment="0" applyProtection="0"/>
    <xf numFmtId="0" fontId="120" fillId="38" borderId="0" applyNumberFormat="0" applyBorder="0" applyAlignment="0" applyProtection="0"/>
    <xf numFmtId="0" fontId="120" fillId="33" borderId="0" applyNumberFormat="0" applyBorder="0" applyAlignment="0" applyProtection="0"/>
    <xf numFmtId="0" fontId="120" fillId="34" borderId="0" applyNumberFormat="0" applyBorder="0" applyAlignment="0" applyProtection="0"/>
    <xf numFmtId="0" fontId="120" fillId="39" borderId="0" applyNumberFormat="0" applyBorder="0" applyAlignment="0" applyProtection="0"/>
    <xf numFmtId="0" fontId="137" fillId="0" borderId="0" applyNumberFormat="0" applyFill="0" applyBorder="0" applyAlignment="0" applyProtection="0"/>
    <xf numFmtId="0" fontId="138" fillId="0" borderId="81" applyNumberFormat="0" applyFill="0" applyAlignment="0" applyProtection="0"/>
    <xf numFmtId="0" fontId="139" fillId="0" borderId="82" applyNumberFormat="0" applyFill="0" applyAlignment="0" applyProtection="0"/>
    <xf numFmtId="0" fontId="140" fillId="0" borderId="83" applyNumberFormat="0" applyFill="0" applyAlignment="0" applyProtection="0"/>
    <xf numFmtId="0" fontId="140" fillId="0" borderId="0" applyNumberFormat="0" applyFill="0" applyBorder="0" applyAlignment="0" applyProtection="0"/>
    <xf numFmtId="0" fontId="141" fillId="40" borderId="86" applyNumberFormat="0" applyAlignment="0" applyProtection="0"/>
    <xf numFmtId="0" fontId="142" fillId="0" borderId="88" applyNumberFormat="0" applyFill="0" applyAlignment="0" applyProtection="0"/>
    <xf numFmtId="0" fontId="142" fillId="0" borderId="88" applyNumberFormat="0" applyFill="0" applyAlignment="0" applyProtection="0"/>
    <xf numFmtId="0" fontId="142" fillId="0" borderId="88" applyNumberFormat="0" applyFill="0" applyAlignment="0" applyProtection="0"/>
    <xf numFmtId="0" fontId="113" fillId="41" borderId="80" applyNumberFormat="0" applyAlignment="0" applyProtection="0"/>
    <xf numFmtId="0" fontId="113" fillId="41" borderId="80" applyNumberFormat="0" applyAlignment="0" applyProtection="0"/>
    <xf numFmtId="0" fontId="113" fillId="41" borderId="80" applyNumberFormat="0" applyAlignment="0" applyProtection="0"/>
    <xf numFmtId="0" fontId="113" fillId="41" borderId="80" applyNumberFormat="0" applyAlignment="0" applyProtection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42" borderId="84" applyNumberFormat="0" applyAlignment="0" applyProtection="0"/>
    <xf numFmtId="0" fontId="145" fillId="42" borderId="84" applyNumberFormat="0" applyAlignment="0" applyProtection="0"/>
    <xf numFmtId="0" fontId="145" fillId="42" borderId="84" applyNumberFormat="0" applyAlignment="0" applyProtection="0"/>
    <xf numFmtId="0" fontId="145" fillId="42" borderId="84" applyNumberFormat="0" applyAlignment="0" applyProtection="0"/>
    <xf numFmtId="0" fontId="146" fillId="27" borderId="84" applyNumberFormat="0" applyAlignment="0" applyProtection="0"/>
    <xf numFmtId="0" fontId="146" fillId="27" borderId="84" applyNumberFormat="0" applyAlignment="0" applyProtection="0"/>
    <xf numFmtId="0" fontId="146" fillId="27" borderId="84" applyNumberFormat="0" applyAlignment="0" applyProtection="0"/>
    <xf numFmtId="0" fontId="146" fillId="27" borderId="84" applyNumberFormat="0" applyAlignment="0" applyProtection="0"/>
    <xf numFmtId="0" fontId="147" fillId="42" borderId="85" applyNumberFormat="0" applyAlignment="0" applyProtection="0"/>
    <xf numFmtId="0" fontId="147" fillId="42" borderId="85" applyNumberFormat="0" applyAlignment="0" applyProtection="0"/>
    <xf numFmtId="0" fontId="147" fillId="42" borderId="85" applyNumberFormat="0" applyAlignment="0" applyProtection="0"/>
    <xf numFmtId="0" fontId="148" fillId="43" borderId="0" applyNumberFormat="0" applyBorder="0" applyAlignment="0" applyProtection="0"/>
    <xf numFmtId="0" fontId="149" fillId="0" borderId="87" applyNumberFormat="0" applyFill="0" applyAlignment="0" applyProtection="0"/>
  </cellStyleXfs>
  <cellXfs count="1526">
    <xf numFmtId="0" fontId="0" fillId="0" borderId="0" xfId="0"/>
    <xf numFmtId="0" fontId="0" fillId="0" borderId="0" xfId="0" applyFont="1"/>
    <xf numFmtId="0" fontId="3" fillId="0" borderId="0" xfId="0" applyFont="1"/>
    <xf numFmtId="0" fontId="4" fillId="0" borderId="0" xfId="37" applyFont="1" applyAlignment="1" applyProtection="1">
      <alignment horizontal="left"/>
      <protection hidden="1"/>
    </xf>
    <xf numFmtId="0" fontId="5" fillId="0" borderId="0" xfId="157" applyFont="1" applyAlignment="1" applyProtection="1">
      <alignment horizontal="center"/>
      <protection hidden="1"/>
    </xf>
    <xf numFmtId="0" fontId="6" fillId="0" borderId="0" xfId="52" applyFont="1" applyBorder="1" applyAlignment="1">
      <alignment vertical="center"/>
    </xf>
    <xf numFmtId="0" fontId="7" fillId="0" borderId="0" xfId="64"/>
    <xf numFmtId="0" fontId="8" fillId="0" borderId="1" xfId="0" applyFont="1" applyBorder="1" applyAlignment="1">
      <alignment horizontal="center"/>
    </xf>
    <xf numFmtId="0" fontId="9" fillId="0" borderId="1" xfId="63" applyFont="1" applyFill="1" applyBorder="1" applyAlignment="1">
      <alignment vertical="center"/>
    </xf>
    <xf numFmtId="168" fontId="10" fillId="0" borderId="1" xfId="2" applyNumberFormat="1" applyFont="1" applyBorder="1" applyAlignment="1">
      <alignment horizontal="right"/>
    </xf>
    <xf numFmtId="168" fontId="10" fillId="0" borderId="1" xfId="2" applyNumberFormat="1" applyFont="1" applyBorder="1" applyAlignment="1">
      <alignment horizontal="right" vertical="center"/>
    </xf>
    <xf numFmtId="0" fontId="11" fillId="0" borderId="1" xfId="63" applyFont="1" applyFill="1" applyBorder="1" applyAlignment="1">
      <alignment vertical="center" wrapText="1"/>
    </xf>
    <xf numFmtId="0" fontId="0" fillId="0" borderId="0" xfId="0" applyBorder="1"/>
    <xf numFmtId="0" fontId="12" fillId="0" borderId="0" xfId="64" applyFont="1" applyAlignment="1">
      <alignment horizontal="left"/>
    </xf>
    <xf numFmtId="0" fontId="13" fillId="0" borderId="0" xfId="64" applyFont="1" applyAlignment="1">
      <alignment horizontal="left" vertical="center" indent="1"/>
    </xf>
    <xf numFmtId="0" fontId="14" fillId="0" borderId="0" xfId="64" applyFont="1" applyAlignment="1">
      <alignment horizontal="left" vertical="center" indent="1"/>
    </xf>
    <xf numFmtId="0" fontId="15" fillId="0" borderId="0" xfId="73" applyFont="1"/>
    <xf numFmtId="0" fontId="16" fillId="0" borderId="0" xfId="0" applyFont="1" applyFill="1" applyBorder="1" applyAlignment="1">
      <alignment vertical="center" wrapText="1"/>
    </xf>
    <xf numFmtId="0" fontId="17" fillId="0" borderId="0" xfId="62" applyFont="1" applyFill="1" applyBorder="1" applyAlignment="1">
      <alignment horizontal="left" vertical="center"/>
    </xf>
    <xf numFmtId="0" fontId="18" fillId="0" borderId="0" xfId="0" applyFont="1" applyAlignment="1">
      <alignment vertical="center" wrapText="1"/>
    </xf>
    <xf numFmtId="0" fontId="16" fillId="0" borderId="0" xfId="0" applyFont="1" applyBorder="1" applyAlignment="1">
      <alignment vertical="center" wrapText="1"/>
    </xf>
    <xf numFmtId="0" fontId="0" fillId="0" borderId="0" xfId="110" applyFont="1"/>
    <xf numFmtId="0" fontId="151" fillId="0" borderId="0" xfId="110" applyFill="1"/>
    <xf numFmtId="0" fontId="19" fillId="0" borderId="0" xfId="110" applyFont="1" applyAlignment="1">
      <alignment horizontal="center"/>
    </xf>
    <xf numFmtId="0" fontId="151" fillId="0" borderId="0" xfId="110"/>
    <xf numFmtId="0" fontId="20" fillId="0" borderId="0" xfId="64" applyFont="1" applyAlignment="1">
      <alignment wrapText="1"/>
    </xf>
    <xf numFmtId="0" fontId="0" fillId="0" borderId="1" xfId="110" applyFont="1" applyFill="1" applyBorder="1" applyAlignment="1"/>
    <xf numFmtId="0" fontId="22" fillId="0" borderId="1" xfId="110" applyFont="1" applyFill="1" applyBorder="1" applyAlignment="1">
      <alignment vertical="center"/>
    </xf>
    <xf numFmtId="0" fontId="22" fillId="0" borderId="1" xfId="110" applyFont="1" applyFill="1" applyBorder="1" applyAlignment="1">
      <alignment horizontal="center" vertical="center"/>
    </xf>
    <xf numFmtId="0" fontId="0" fillId="2" borderId="1" xfId="110" applyFont="1" applyFill="1" applyBorder="1" applyAlignment="1">
      <alignment horizontal="center" vertical="center" wrapText="1"/>
    </xf>
    <xf numFmtId="0" fontId="23" fillId="0" borderId="0" xfId="62" applyFont="1" applyFill="1" applyBorder="1" applyAlignment="1">
      <alignment horizontal="left" vertical="center" indent="1"/>
    </xf>
    <xf numFmtId="0" fontId="0" fillId="0" borderId="0" xfId="110" applyFont="1" applyFill="1"/>
    <xf numFmtId="0" fontId="5" fillId="0" borderId="0" xfId="110" applyFont="1" applyFill="1"/>
    <xf numFmtId="0" fontId="3" fillId="3" borderId="2" xfId="110" applyFont="1" applyFill="1" applyBorder="1" applyAlignment="1">
      <alignment horizontal="center" vertical="center" wrapText="1"/>
    </xf>
    <xf numFmtId="0" fontId="3" fillId="3" borderId="1" xfId="110" applyFont="1" applyFill="1" applyBorder="1" applyAlignment="1">
      <alignment horizontal="center" vertical="center" wrapText="1"/>
    </xf>
    <xf numFmtId="0" fontId="25" fillId="3" borderId="1" xfId="64" applyFont="1" applyFill="1" applyBorder="1" applyAlignment="1">
      <alignment horizontal="center" vertical="center" wrapText="1"/>
    </xf>
    <xf numFmtId="0" fontId="25" fillId="3" borderId="2" xfId="64" applyFont="1" applyFill="1" applyBorder="1" applyAlignment="1">
      <alignment horizontal="center" vertical="center" wrapText="1"/>
    </xf>
    <xf numFmtId="2" fontId="26" fillId="4" borderId="1" xfId="0" applyNumberFormat="1" applyFont="1" applyFill="1" applyBorder="1" applyAlignment="1">
      <alignment horizontal="center" vertical="center" wrapText="1"/>
    </xf>
    <xf numFmtId="169" fontId="27" fillId="4" borderId="1" xfId="1" applyNumberFormat="1" applyFont="1" applyFill="1" applyBorder="1" applyAlignment="1">
      <alignment horizontal="right" vertical="center" wrapText="1"/>
    </xf>
    <xf numFmtId="0" fontId="0" fillId="4" borderId="9" xfId="110" applyFont="1" applyFill="1" applyBorder="1" applyAlignment="1">
      <alignment horizontal="center" vertical="center" wrapText="1"/>
    </xf>
    <xf numFmtId="169" fontId="27" fillId="4" borderId="9" xfId="1" applyNumberFormat="1" applyFont="1" applyFill="1" applyBorder="1" applyAlignment="1">
      <alignment horizontal="right" vertical="center" wrapText="1"/>
    </xf>
    <xf numFmtId="2" fontId="26" fillId="4" borderId="7" xfId="0" applyNumberFormat="1" applyFont="1" applyFill="1" applyBorder="1" applyAlignment="1">
      <alignment horizontal="center" vertical="center" wrapText="1"/>
    </xf>
    <xf numFmtId="169" fontId="27" fillId="4" borderId="7" xfId="1" applyNumberFormat="1" applyFont="1" applyFill="1" applyBorder="1" applyAlignment="1">
      <alignment horizontal="right" vertical="center" wrapText="1"/>
    </xf>
    <xf numFmtId="0" fontId="0" fillId="4" borderId="1" xfId="110" applyFont="1" applyFill="1" applyBorder="1" applyAlignment="1">
      <alignment horizontal="center" vertical="center" wrapText="1"/>
    </xf>
    <xf numFmtId="0" fontId="3" fillId="0" borderId="0" xfId="110" applyFont="1" applyFill="1"/>
    <xf numFmtId="0" fontId="28" fillId="0" borderId="0" xfId="110" applyFont="1" applyFill="1"/>
    <xf numFmtId="0" fontId="29" fillId="4" borderId="2" xfId="110" applyFont="1" applyFill="1" applyBorder="1" applyAlignment="1">
      <alignment horizontal="left" indent="6"/>
    </xf>
    <xf numFmtId="169" fontId="0" fillId="0" borderId="0" xfId="110" applyNumberFormat="1" applyFont="1" applyFill="1"/>
    <xf numFmtId="0" fontId="27" fillId="0" borderId="0" xfId="110" applyFont="1" applyFill="1" applyBorder="1" applyAlignment="1">
      <alignment horizontal="right"/>
    </xf>
    <xf numFmtId="169" fontId="27" fillId="0" borderId="0" xfId="1" applyNumberFormat="1" applyFont="1" applyFill="1" applyBorder="1" applyAlignment="1">
      <alignment horizontal="right" vertical="center" wrapText="1"/>
    </xf>
    <xf numFmtId="0" fontId="3" fillId="5" borderId="1" xfId="110" applyFont="1" applyFill="1" applyBorder="1" applyAlignment="1">
      <alignment horizontal="center" vertical="center" wrapText="1"/>
    </xf>
    <xf numFmtId="0" fontId="25" fillId="5" borderId="1" xfId="64" applyFont="1" applyFill="1" applyBorder="1" applyAlignment="1">
      <alignment horizontal="center" vertical="center" wrapText="1"/>
    </xf>
    <xf numFmtId="2" fontId="26" fillId="6" borderId="1" xfId="0" applyNumberFormat="1" applyFont="1" applyFill="1" applyBorder="1" applyAlignment="1">
      <alignment horizontal="center" vertical="center" wrapText="1"/>
    </xf>
    <xf numFmtId="169" fontId="10" fillId="6" borderId="1" xfId="1" applyNumberFormat="1" applyFont="1" applyFill="1" applyBorder="1" applyAlignment="1">
      <alignment horizontal="right" vertical="center" wrapText="1"/>
    </xf>
    <xf numFmtId="169" fontId="10" fillId="6" borderId="1" xfId="1" applyNumberFormat="1" applyFont="1" applyFill="1" applyBorder="1" applyAlignment="1">
      <alignment vertical="center" wrapText="1"/>
    </xf>
    <xf numFmtId="0" fontId="0" fillId="6" borderId="1" xfId="110" applyFont="1" applyFill="1" applyBorder="1" applyAlignment="1">
      <alignment horizontal="center" vertical="center" wrapText="1"/>
    </xf>
    <xf numFmtId="0" fontId="30" fillId="0" borderId="0" xfId="110" applyFont="1" applyAlignment="1">
      <alignment horizontal="left" vertical="center" indent="1"/>
    </xf>
    <xf numFmtId="0" fontId="25" fillId="0" borderId="0" xfId="62" applyFont="1" applyFill="1" applyBorder="1" applyAlignment="1">
      <alignment horizontal="left" vertical="center"/>
    </xf>
    <xf numFmtId="0" fontId="25" fillId="0" borderId="0" xfId="62" applyFont="1" applyFill="1" applyBorder="1" applyAlignment="1">
      <alignment horizontal="left" vertical="center" indent="1"/>
    </xf>
    <xf numFmtId="0" fontId="3" fillId="0" borderId="0" xfId="110" applyFont="1"/>
    <xf numFmtId="170" fontId="21" fillId="0" borderId="0" xfId="157" applyNumberFormat="1" applyFont="1" applyAlignment="1" applyProtection="1">
      <alignment horizontal="right"/>
      <protection hidden="1"/>
    </xf>
    <xf numFmtId="0" fontId="0" fillId="0" borderId="0" xfId="0" applyBorder="1" applyAlignment="1"/>
    <xf numFmtId="0" fontId="0" fillId="0" borderId="0" xfId="0" applyAlignment="1">
      <alignment horizontal="center"/>
    </xf>
    <xf numFmtId="0" fontId="31" fillId="7" borderId="0" xfId="0" applyFont="1" applyFill="1" applyAlignment="1">
      <alignment horizontal="center"/>
    </xf>
    <xf numFmtId="0" fontId="0" fillId="0" borderId="0" xfId="0" applyFill="1" applyBorder="1"/>
    <xf numFmtId="0" fontId="32" fillId="0" borderId="0" xfId="110" applyFont="1"/>
    <xf numFmtId="0" fontId="21" fillId="0" borderId="0" xfId="110" applyFont="1"/>
    <xf numFmtId="9" fontId="151" fillId="0" borderId="0" xfId="110" applyNumberFormat="1"/>
    <xf numFmtId="0" fontId="8" fillId="8" borderId="1" xfId="0" applyFont="1" applyFill="1" applyBorder="1" applyAlignment="1">
      <alignment horizontal="right"/>
    </xf>
    <xf numFmtId="170" fontId="8" fillId="8" borderId="1" xfId="0" applyNumberFormat="1" applyFont="1" applyFill="1" applyBorder="1"/>
    <xf numFmtId="0" fontId="8" fillId="8" borderId="1" xfId="110" applyFont="1" applyFill="1" applyBorder="1"/>
    <xf numFmtId="0" fontId="151" fillId="7" borderId="0" xfId="110" applyFill="1"/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center"/>
    </xf>
    <xf numFmtId="0" fontId="32" fillId="0" borderId="0" xfId="0" applyFont="1"/>
    <xf numFmtId="0" fontId="0" fillId="0" borderId="1" xfId="0" applyBorder="1" applyAlignment="1">
      <alignment horizontal="right"/>
    </xf>
    <xf numFmtId="2" fontId="0" fillId="0" borderId="1" xfId="0" applyNumberFormat="1" applyBorder="1"/>
    <xf numFmtId="0" fontId="0" fillId="8" borderId="0" xfId="0" applyFill="1"/>
    <xf numFmtId="0" fontId="33" fillId="0" borderId="0" xfId="0" applyFont="1"/>
    <xf numFmtId="49" fontId="21" fillId="2" borderId="1" xfId="110" applyNumberFormat="1" applyFont="1" applyFill="1" applyBorder="1" applyAlignment="1">
      <alignment horizontal="center" vertical="center" wrapText="1"/>
    </xf>
    <xf numFmtId="49" fontId="25" fillId="2" borderId="6" xfId="110" applyNumberFormat="1" applyFont="1" applyFill="1" applyBorder="1" applyAlignment="1">
      <alignment vertical="center" wrapText="1"/>
    </xf>
    <xf numFmtId="49" fontId="25" fillId="2" borderId="7" xfId="110" applyNumberFormat="1" applyFont="1" applyFill="1" applyBorder="1" applyAlignment="1">
      <alignment vertical="center" wrapText="1"/>
    </xf>
    <xf numFmtId="0" fontId="25" fillId="0" borderId="1" xfId="64" applyFont="1" applyFill="1" applyBorder="1" applyAlignment="1">
      <alignment horizontal="center" vertical="center"/>
    </xf>
    <xf numFmtId="0" fontId="0" fillId="0" borderId="7" xfId="0" applyBorder="1" applyAlignment="1">
      <alignment horizontal="left" vertical="center" wrapText="1"/>
    </xf>
    <xf numFmtId="0" fontId="34" fillId="0" borderId="2" xfId="110" applyFont="1" applyFill="1" applyBorder="1" applyAlignment="1">
      <alignment vertical="top" wrapText="1"/>
    </xf>
    <xf numFmtId="0" fontId="34" fillId="0" borderId="4" xfId="110" applyFont="1" applyFill="1" applyBorder="1" applyAlignment="1">
      <alignment vertical="top" wrapText="1"/>
    </xf>
    <xf numFmtId="0" fontId="34" fillId="0" borderId="1" xfId="110" applyFont="1" applyFill="1" applyBorder="1" applyAlignment="1">
      <alignment horizontal="left" vertical="top" wrapText="1" indent="1"/>
    </xf>
    <xf numFmtId="0" fontId="34" fillId="0" borderId="2" xfId="110" applyFont="1" applyFill="1" applyBorder="1" applyAlignment="1">
      <alignment horizontal="center" vertical="top" wrapText="1"/>
    </xf>
    <xf numFmtId="0" fontId="34" fillId="0" borderId="4" xfId="11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/>
    </xf>
    <xf numFmtId="171" fontId="10" fillId="9" borderId="1" xfId="1" applyNumberFormat="1" applyFont="1" applyFill="1" applyBorder="1" applyAlignment="1">
      <alignment horizontal="right" vertical="center" wrapText="1"/>
    </xf>
    <xf numFmtId="0" fontId="8" fillId="0" borderId="0" xfId="0" applyFont="1" applyAlignment="1">
      <alignment horizontal="center"/>
    </xf>
    <xf numFmtId="166" fontId="0" fillId="0" borderId="0" xfId="0" applyNumberFormat="1" applyAlignment="1">
      <alignment horizontal="center"/>
    </xf>
    <xf numFmtId="172" fontId="0" fillId="0" borderId="0" xfId="0" applyNumberFormat="1" applyAlignment="1">
      <alignment horizontal="center"/>
    </xf>
    <xf numFmtId="172" fontId="32" fillId="0" borderId="0" xfId="0" applyNumberFormat="1" applyFont="1" applyAlignment="1">
      <alignment horizontal="center"/>
    </xf>
    <xf numFmtId="0" fontId="35" fillId="9" borderId="1" xfId="110" applyFont="1" applyFill="1" applyBorder="1" applyAlignment="1">
      <alignment horizontal="left" vertical="center" wrapText="1" indent="1"/>
    </xf>
    <xf numFmtId="164" fontId="10" fillId="9" borderId="1" xfId="1" applyFont="1" applyFill="1" applyBorder="1" applyAlignment="1">
      <alignment horizontal="right" vertical="center" wrapText="1"/>
    </xf>
    <xf numFmtId="169" fontId="10" fillId="9" borderId="1" xfId="199" applyNumberFormat="1" applyFont="1" applyFill="1" applyBorder="1" applyAlignment="1">
      <alignment horizontal="right" vertical="center" wrapText="1"/>
    </xf>
    <xf numFmtId="171" fontId="32" fillId="9" borderId="1" xfId="1" applyNumberFormat="1" applyFont="1" applyFill="1" applyBorder="1" applyAlignment="1">
      <alignment vertical="center" wrapText="1"/>
    </xf>
    <xf numFmtId="169" fontId="0" fillId="0" borderId="0" xfId="0" applyNumberFormat="1"/>
    <xf numFmtId="169" fontId="32" fillId="0" borderId="0" xfId="0" applyNumberFormat="1" applyFont="1"/>
    <xf numFmtId="171" fontId="0" fillId="0" borderId="1" xfId="0" applyNumberFormat="1" applyBorder="1" applyAlignment="1"/>
    <xf numFmtId="0" fontId="37" fillId="0" borderId="0" xfId="0" applyFont="1"/>
    <xf numFmtId="0" fontId="38" fillId="0" borderId="0" xfId="0" applyFont="1"/>
    <xf numFmtId="0" fontId="39" fillId="7" borderId="1" xfId="110" applyFont="1" applyFill="1" applyBorder="1" applyAlignment="1">
      <alignment horizontal="left" vertical="center" wrapText="1" indent="1"/>
    </xf>
    <xf numFmtId="169" fontId="40" fillId="7" borderId="1" xfId="199" applyNumberFormat="1" applyFont="1" applyFill="1" applyBorder="1" applyAlignment="1">
      <alignment horizontal="right" vertical="center" wrapText="1"/>
    </xf>
    <xf numFmtId="169" fontId="41" fillId="7" borderId="1" xfId="199" applyNumberFormat="1" applyFont="1" applyFill="1" applyBorder="1" applyAlignment="1">
      <alignment horizontal="right" vertical="center" wrapText="1"/>
    </xf>
    <xf numFmtId="169" fontId="40" fillId="0" borderId="1" xfId="199" applyNumberFormat="1" applyFont="1" applyFill="1" applyBorder="1" applyAlignment="1">
      <alignment horizontal="right" vertical="center" wrapText="1"/>
    </xf>
    <xf numFmtId="0" fontId="8" fillId="0" borderId="0" xfId="0" applyFont="1" applyBorder="1" applyAlignment="1">
      <alignment horizontal="left" vertical="top" wrapText="1"/>
    </xf>
    <xf numFmtId="169" fontId="41" fillId="0" borderId="0" xfId="199" applyNumberFormat="1" applyFont="1" applyFill="1" applyBorder="1" applyAlignment="1">
      <alignment horizontal="right" vertical="center" wrapText="1"/>
    </xf>
    <xf numFmtId="0" fontId="32" fillId="0" borderId="0" xfId="0" applyFont="1" applyFill="1"/>
    <xf numFmtId="0" fontId="25" fillId="0" borderId="1" xfId="64" applyFont="1" applyFill="1" applyBorder="1" applyAlignment="1">
      <alignment horizontal="center" vertical="top" wrapText="1"/>
    </xf>
    <xf numFmtId="9" fontId="32" fillId="0" borderId="0" xfId="3" applyFont="1" applyFill="1"/>
    <xf numFmtId="0" fontId="42" fillId="0" borderId="1" xfId="64" applyFont="1" applyFill="1" applyBorder="1" applyAlignment="1">
      <alignment horizontal="center" vertical="center" wrapText="1"/>
    </xf>
    <xf numFmtId="0" fontId="42" fillId="0" borderId="1" xfId="64" applyFont="1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42" fillId="0" borderId="1" xfId="64" applyFont="1" applyFill="1" applyBorder="1" applyAlignment="1">
      <alignment horizontal="right"/>
    </xf>
    <xf numFmtId="0" fontId="36" fillId="9" borderId="2" xfId="64" applyFont="1" applyFill="1" applyBorder="1" applyAlignment="1">
      <alignment vertical="center" wrapText="1"/>
    </xf>
    <xf numFmtId="169" fontId="43" fillId="9" borderId="1" xfId="199" applyNumberFormat="1" applyFont="1" applyFill="1" applyBorder="1" applyAlignment="1">
      <alignment horizontal="right" vertical="center" wrapText="1"/>
    </xf>
    <xf numFmtId="169" fontId="44" fillId="9" borderId="1" xfId="199" applyNumberFormat="1" applyFont="1" applyFill="1" applyBorder="1" applyAlignment="1">
      <alignment horizontal="right" vertical="center" wrapText="1"/>
    </xf>
    <xf numFmtId="9" fontId="32" fillId="0" borderId="0" xfId="3" applyFont="1"/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 wrapText="1"/>
    </xf>
    <xf numFmtId="169" fontId="10" fillId="0" borderId="0" xfId="199" applyNumberFormat="1" applyFont="1" applyFill="1" applyBorder="1" applyAlignment="1">
      <alignment horizontal="right" vertical="center" wrapText="1"/>
    </xf>
    <xf numFmtId="0" fontId="31" fillId="0" borderId="0" xfId="0" applyFont="1"/>
    <xf numFmtId="0" fontId="45" fillId="0" borderId="0" xfId="0" applyFont="1" applyBorder="1" applyAlignment="1">
      <alignment horizontal="left" vertical="top" wrapText="1"/>
    </xf>
    <xf numFmtId="49" fontId="39" fillId="2" borderId="6" xfId="110" applyNumberFormat="1" applyFont="1" applyFill="1" applyBorder="1" applyAlignment="1">
      <alignment vertical="center" wrapText="1"/>
    </xf>
    <xf numFmtId="49" fontId="39" fillId="2" borderId="7" xfId="110" applyNumberFormat="1" applyFont="1" applyFill="1" applyBorder="1" applyAlignment="1">
      <alignment vertical="center" wrapText="1"/>
    </xf>
    <xf numFmtId="0" fontId="39" fillId="0" borderId="1" xfId="64" applyFont="1" applyFill="1" applyBorder="1" applyAlignment="1">
      <alignment horizontal="center" vertical="center"/>
    </xf>
    <xf numFmtId="0" fontId="47" fillId="0" borderId="2" xfId="110" applyFont="1" applyFill="1" applyBorder="1" applyAlignment="1">
      <alignment vertical="top" wrapText="1"/>
    </xf>
    <xf numFmtId="0" fontId="47" fillId="0" borderId="4" xfId="110" applyFont="1" applyFill="1" applyBorder="1" applyAlignment="1">
      <alignment vertical="top" wrapText="1"/>
    </xf>
    <xf numFmtId="0" fontId="47" fillId="0" borderId="1" xfId="110" applyFont="1" applyFill="1" applyBorder="1" applyAlignment="1">
      <alignment horizontal="left" vertical="top" wrapText="1" indent="1"/>
    </xf>
    <xf numFmtId="0" fontId="31" fillId="0" borderId="0" xfId="0" applyFont="1" applyAlignment="1">
      <alignment horizontal="center"/>
    </xf>
    <xf numFmtId="0" fontId="39" fillId="9" borderId="1" xfId="110" applyFont="1" applyFill="1" applyBorder="1" applyAlignment="1">
      <alignment horizontal="left" vertical="center" wrapText="1" indent="1"/>
    </xf>
    <xf numFmtId="169" fontId="41" fillId="9" borderId="1" xfId="199" applyNumberFormat="1" applyFont="1" applyFill="1" applyBorder="1" applyAlignment="1">
      <alignment horizontal="right" vertical="center" wrapText="1"/>
    </xf>
    <xf numFmtId="169" fontId="41" fillId="0" borderId="1" xfId="199" applyNumberFormat="1" applyFont="1" applyFill="1" applyBorder="1" applyAlignment="1">
      <alignment horizontal="right" vertical="center" wrapText="1"/>
    </xf>
    <xf numFmtId="0" fontId="31" fillId="0" borderId="0" xfId="0" applyFont="1" applyFill="1"/>
    <xf numFmtId="0" fontId="39" fillId="0" borderId="1" xfId="64" applyFont="1" applyFill="1" applyBorder="1" applyAlignment="1">
      <alignment horizontal="center" vertical="top" wrapText="1"/>
    </xf>
    <xf numFmtId="0" fontId="48" fillId="0" borderId="1" xfId="64" applyFont="1" applyFill="1" applyBorder="1" applyAlignment="1">
      <alignment horizontal="center" vertical="center" wrapText="1"/>
    </xf>
    <xf numFmtId="0" fontId="48" fillId="0" borderId="1" xfId="64" applyFont="1" applyFill="1" applyBorder="1" applyAlignment="1">
      <alignment horizontal="center" vertical="center"/>
    </xf>
    <xf numFmtId="0" fontId="31" fillId="0" borderId="1" xfId="0" applyFont="1" applyBorder="1" applyAlignment="1">
      <alignment vertical="center" wrapText="1"/>
    </xf>
    <xf numFmtId="0" fontId="48" fillId="0" borderId="1" xfId="64" applyFont="1" applyFill="1" applyBorder="1" applyAlignment="1">
      <alignment horizontal="right"/>
    </xf>
    <xf numFmtId="0" fontId="0" fillId="0" borderId="0" xfId="0" applyFill="1"/>
    <xf numFmtId="0" fontId="25" fillId="0" borderId="1" xfId="64" applyFont="1" applyFill="1" applyBorder="1" applyAlignment="1">
      <alignment horizontal="center" vertical="center" wrapText="1"/>
    </xf>
    <xf numFmtId="0" fontId="25" fillId="2" borderId="1" xfId="64" applyFont="1" applyFill="1" applyBorder="1" applyAlignment="1">
      <alignment horizontal="center" vertical="center" wrapText="1"/>
    </xf>
    <xf numFmtId="0" fontId="34" fillId="0" borderId="4" xfId="110" applyFont="1" applyFill="1" applyBorder="1" applyAlignment="1">
      <alignment horizontal="left" vertical="top" wrapText="1"/>
    </xf>
    <xf numFmtId="171" fontId="0" fillId="0" borderId="0" xfId="1" applyNumberFormat="1" applyFont="1"/>
    <xf numFmtId="169" fontId="10" fillId="9" borderId="0" xfId="199" applyNumberFormat="1" applyFont="1" applyFill="1" applyBorder="1" applyAlignment="1">
      <alignment horizontal="right" vertical="center" wrapText="1"/>
    </xf>
    <xf numFmtId="171" fontId="10" fillId="9" borderId="0" xfId="1" applyNumberFormat="1" applyFont="1" applyFill="1" applyBorder="1" applyAlignment="1">
      <alignment horizontal="right" vertical="center" wrapText="1"/>
    </xf>
    <xf numFmtId="171" fontId="0" fillId="0" borderId="0" xfId="0" applyNumberFormat="1"/>
    <xf numFmtId="171" fontId="32" fillId="0" borderId="0" xfId="0" applyNumberFormat="1" applyFont="1"/>
    <xf numFmtId="0" fontId="0" fillId="0" borderId="0" xfId="0" applyBorder="1" applyAlignment="1">
      <alignment horizontal="center"/>
    </xf>
    <xf numFmtId="0" fontId="32" fillId="0" borderId="0" xfId="0" applyFont="1" applyFill="1" applyBorder="1"/>
    <xf numFmtId="0" fontId="19" fillId="0" borderId="1" xfId="110" applyFont="1" applyFill="1" applyBorder="1" applyAlignment="1">
      <alignment horizontal="left" vertical="top" wrapText="1" indent="1"/>
    </xf>
    <xf numFmtId="0" fontId="31" fillId="7" borderId="0" xfId="0" applyFont="1" applyFill="1"/>
    <xf numFmtId="0" fontId="31" fillId="0" borderId="0" xfId="0" applyFont="1" applyBorder="1" applyAlignment="1">
      <alignment horizontal="center"/>
    </xf>
    <xf numFmtId="0" fontId="39" fillId="0" borderId="1" xfId="64" applyFont="1" applyFill="1" applyBorder="1" applyAlignment="1">
      <alignment horizontal="center" vertical="center" wrapText="1"/>
    </xf>
    <xf numFmtId="0" fontId="39" fillId="2" borderId="1" xfId="64" applyFont="1" applyFill="1" applyBorder="1" applyAlignment="1">
      <alignment horizontal="center" vertical="center" wrapText="1"/>
    </xf>
    <xf numFmtId="0" fontId="47" fillId="0" borderId="4" xfId="110" applyFont="1" applyFill="1" applyBorder="1" applyAlignment="1">
      <alignment horizontal="left" vertical="top" wrapText="1"/>
    </xf>
    <xf numFmtId="2" fontId="31" fillId="0" borderId="0" xfId="0" applyNumberFormat="1" applyFont="1" applyFill="1"/>
    <xf numFmtId="0" fontId="49" fillId="0" borderId="0" xfId="157" applyFont="1" applyBorder="1" applyAlignment="1" applyProtection="1">
      <alignment horizontal="center"/>
      <protection hidden="1"/>
    </xf>
    <xf numFmtId="0" fontId="3" fillId="2" borderId="14" xfId="110" applyFont="1" applyFill="1" applyBorder="1" applyAlignment="1">
      <alignment horizontal="center" vertical="center"/>
    </xf>
    <xf numFmtId="0" fontId="25" fillId="0" borderId="2" xfId="64" applyFont="1" applyFill="1" applyBorder="1" applyAlignment="1">
      <alignment horizontal="center" vertical="center" wrapText="1"/>
    </xf>
    <xf numFmtId="0" fontId="25" fillId="0" borderId="4" xfId="64" applyFont="1" applyFill="1" applyBorder="1" applyAlignment="1">
      <alignment horizontal="center" vertical="center" wrapText="1"/>
    </xf>
    <xf numFmtId="0" fontId="25" fillId="0" borderId="1" xfId="64" applyFont="1" applyFill="1" applyBorder="1" applyAlignment="1">
      <alignment vertical="center" wrapText="1"/>
    </xf>
    <xf numFmtId="0" fontId="25" fillId="2" borderId="2" xfId="64" applyFont="1" applyFill="1" applyBorder="1" applyAlignment="1">
      <alignment horizontal="center" vertical="center" wrapText="1"/>
    </xf>
    <xf numFmtId="0" fontId="19" fillId="0" borderId="3" xfId="110" applyFont="1" applyFill="1" applyBorder="1" applyAlignment="1">
      <alignment horizontal="center" vertical="top" wrapText="1"/>
    </xf>
    <xf numFmtId="171" fontId="0" fillId="0" borderId="0" xfId="1" applyNumberFormat="1" applyFont="1" applyAlignment="1">
      <alignment horizontal="center"/>
    </xf>
    <xf numFmtId="170" fontId="50" fillId="0" borderId="0" xfId="0" applyNumberFormat="1" applyFont="1" applyFill="1" applyBorder="1"/>
    <xf numFmtId="169" fontId="51" fillId="7" borderId="1" xfId="199" applyNumberFormat="1" applyFont="1" applyFill="1" applyBorder="1" applyAlignment="1">
      <alignment horizontal="right" vertical="center" wrapText="1"/>
    </xf>
    <xf numFmtId="9" fontId="0" fillId="0" borderId="0" xfId="3" applyFont="1"/>
    <xf numFmtId="0" fontId="31" fillId="0" borderId="0" xfId="0" applyFont="1" applyBorder="1" applyAlignment="1"/>
    <xf numFmtId="0" fontId="46" fillId="2" borderId="14" xfId="110" applyFont="1" applyFill="1" applyBorder="1" applyAlignment="1">
      <alignment horizontal="center" vertical="center"/>
    </xf>
    <xf numFmtId="0" fontId="39" fillId="0" borderId="2" xfId="64" applyFont="1" applyFill="1" applyBorder="1" applyAlignment="1">
      <alignment horizontal="center" vertical="center" wrapText="1"/>
    </xf>
    <xf numFmtId="0" fontId="39" fillId="0" borderId="4" xfId="64" applyFont="1" applyFill="1" applyBorder="1" applyAlignment="1">
      <alignment horizontal="center" vertical="center" wrapText="1"/>
    </xf>
    <xf numFmtId="0" fontId="39" fillId="0" borderId="1" xfId="64" applyFont="1" applyFill="1" applyBorder="1" applyAlignment="1">
      <alignment vertical="center" wrapText="1"/>
    </xf>
    <xf numFmtId="0" fontId="39" fillId="2" borderId="2" xfId="64" applyFont="1" applyFill="1" applyBorder="1" applyAlignment="1">
      <alignment horizontal="center" vertical="center" wrapText="1"/>
    </xf>
    <xf numFmtId="0" fontId="47" fillId="0" borderId="3" xfId="110" applyFont="1" applyFill="1" applyBorder="1" applyAlignment="1">
      <alignment horizontal="center" vertical="top" wrapText="1"/>
    </xf>
    <xf numFmtId="0" fontId="3" fillId="2" borderId="1" xfId="110" applyFont="1" applyFill="1" applyBorder="1" applyAlignment="1">
      <alignment horizontal="center" vertical="top" wrapText="1"/>
    </xf>
    <xf numFmtId="0" fontId="3" fillId="2" borderId="1" xfId="110" applyFont="1" applyFill="1" applyBorder="1" applyAlignment="1">
      <alignment horizontal="center" vertical="center" wrapText="1"/>
    </xf>
    <xf numFmtId="0" fontId="25" fillId="2" borderId="1" xfId="64" applyFont="1" applyFill="1" applyBorder="1" applyAlignment="1">
      <alignment horizontal="left" vertical="center" wrapText="1" indent="1"/>
    </xf>
    <xf numFmtId="0" fontId="52" fillId="2" borderId="1" xfId="110" applyFont="1" applyFill="1" applyBorder="1" applyAlignment="1">
      <alignment horizontal="left" vertical="top" wrapText="1" indent="1"/>
    </xf>
    <xf numFmtId="0" fontId="19" fillId="2" borderId="1" xfId="110" applyFont="1" applyFill="1" applyBorder="1" applyAlignment="1">
      <alignment horizontal="left" vertical="top" wrapText="1" indent="1"/>
    </xf>
    <xf numFmtId="0" fontId="46" fillId="2" borderId="1" xfId="110" applyFont="1" applyFill="1" applyBorder="1" applyAlignment="1">
      <alignment horizontal="center" vertical="top" wrapText="1"/>
    </xf>
    <xf numFmtId="0" fontId="46" fillId="2" borderId="1" xfId="110" applyFont="1" applyFill="1" applyBorder="1" applyAlignment="1">
      <alignment horizontal="center" vertical="center" wrapText="1"/>
    </xf>
    <xf numFmtId="0" fontId="39" fillId="2" borderId="1" xfId="64" applyFont="1" applyFill="1" applyBorder="1" applyAlignment="1">
      <alignment horizontal="left" vertical="center" wrapText="1" indent="1"/>
    </xf>
    <xf numFmtId="0" fontId="53" fillId="2" borderId="1" xfId="110" applyFont="1" applyFill="1" applyBorder="1" applyAlignment="1">
      <alignment horizontal="left" vertical="top" wrapText="1" indent="1"/>
    </xf>
    <xf numFmtId="2" fontId="54" fillId="0" borderId="1" xfId="0" applyNumberFormat="1" applyFont="1" applyBorder="1" applyAlignment="1">
      <alignment horizontal="center" vertical="center" wrapText="1"/>
    </xf>
    <xf numFmtId="170" fontId="50" fillId="0" borderId="0" xfId="0" applyNumberFormat="1" applyFont="1"/>
    <xf numFmtId="0" fontId="55" fillId="0" borderId="0" xfId="0" applyFont="1"/>
    <xf numFmtId="169" fontId="56" fillId="7" borderId="1" xfId="199" applyNumberFormat="1" applyFont="1" applyFill="1" applyBorder="1" applyAlignment="1">
      <alignment horizontal="right" vertical="center" wrapText="1"/>
    </xf>
    <xf numFmtId="2" fontId="57" fillId="0" borderId="1" xfId="0" applyNumberFormat="1" applyFont="1" applyBorder="1" applyAlignment="1">
      <alignment horizontal="center" vertical="center" wrapText="1"/>
    </xf>
    <xf numFmtId="2" fontId="58" fillId="7" borderId="1" xfId="0" applyNumberFormat="1" applyFont="1" applyFill="1" applyBorder="1" applyAlignment="1">
      <alignment horizontal="center" vertical="center" wrapText="1"/>
    </xf>
    <xf numFmtId="0" fontId="31" fillId="7" borderId="1" xfId="110" applyFont="1" applyFill="1" applyBorder="1" applyAlignment="1">
      <alignment horizontal="center" vertical="center" wrapText="1"/>
    </xf>
    <xf numFmtId="0" fontId="19" fillId="9" borderId="1" xfId="110" applyFont="1" applyFill="1" applyBorder="1" applyAlignment="1">
      <alignment horizontal="left" vertical="center" wrapText="1" indent="1"/>
    </xf>
    <xf numFmtId="169" fontId="51" fillId="9" borderId="1" xfId="1" applyNumberFormat="1" applyFont="1" applyFill="1" applyBorder="1" applyAlignment="1">
      <alignment horizontal="right" vertical="center" wrapText="1"/>
    </xf>
    <xf numFmtId="0" fontId="0" fillId="0" borderId="0" xfId="110" applyFont="1" applyFill="1" applyAlignment="1">
      <alignment horizontal="right"/>
    </xf>
    <xf numFmtId="0" fontId="0" fillId="0" borderId="1" xfId="110" applyFont="1" applyFill="1" applyBorder="1" applyAlignment="1">
      <alignment horizontal="center"/>
    </xf>
    <xf numFmtId="169" fontId="56" fillId="9" borderId="1" xfId="1" applyNumberFormat="1" applyFont="1" applyFill="1" applyBorder="1" applyAlignment="1">
      <alignment horizontal="right" vertical="center" wrapText="1"/>
    </xf>
    <xf numFmtId="0" fontId="21" fillId="0" borderId="0" xfId="0" applyFont="1" applyFill="1"/>
    <xf numFmtId="0" fontId="21" fillId="0" borderId="0" xfId="0" applyFont="1"/>
    <xf numFmtId="0" fontId="59" fillId="9" borderId="2" xfId="64" applyFont="1" applyFill="1" applyBorder="1" applyAlignment="1">
      <alignment vertical="center" wrapText="1"/>
    </xf>
    <xf numFmtId="169" fontId="60" fillId="9" borderId="1" xfId="199" applyNumberFormat="1" applyFont="1" applyFill="1" applyBorder="1" applyAlignment="1">
      <alignment horizontal="right" vertical="center" wrapText="1"/>
    </xf>
    <xf numFmtId="0" fontId="31" fillId="0" borderId="1" xfId="0" applyFont="1" applyBorder="1" applyAlignment="1">
      <alignment vertical="center"/>
    </xf>
    <xf numFmtId="0" fontId="31" fillId="0" borderId="1" xfId="0" applyFont="1" applyFill="1" applyBorder="1" applyAlignment="1">
      <alignment vertical="center" wrapText="1"/>
    </xf>
    <xf numFmtId="49" fontId="25" fillId="2" borderId="1" xfId="110" applyNumberFormat="1" applyFont="1" applyFill="1" applyBorder="1" applyAlignment="1">
      <alignment horizontal="center" vertical="center" wrapText="1"/>
    </xf>
    <xf numFmtId="0" fontId="21" fillId="9" borderId="1" xfId="110" applyFont="1" applyFill="1" applyBorder="1" applyAlignment="1">
      <alignment horizontal="left" vertical="center" wrapText="1" indent="1"/>
    </xf>
    <xf numFmtId="173" fontId="34" fillId="9" borderId="1" xfId="187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vertical="top" wrapText="1"/>
    </xf>
    <xf numFmtId="173" fontId="34" fillId="9" borderId="1" xfId="187" applyNumberFormat="1" applyFont="1" applyFill="1" applyBorder="1" applyAlignment="1">
      <alignment vertical="center" wrapText="1"/>
    </xf>
    <xf numFmtId="49" fontId="25" fillId="2" borderId="1" xfId="110" applyNumberFormat="1" applyFont="1" applyFill="1" applyBorder="1" applyAlignment="1">
      <alignment vertical="center" wrapText="1"/>
    </xf>
    <xf numFmtId="0" fontId="25" fillId="0" borderId="1" xfId="64" applyFont="1" applyFill="1" applyBorder="1" applyAlignment="1">
      <alignment horizontal="center" wrapText="1"/>
    </xf>
    <xf numFmtId="0" fontId="3" fillId="2" borderId="13" xfId="110" applyFont="1" applyFill="1" applyBorder="1" applyAlignment="1">
      <alignment horizontal="center" vertical="center"/>
    </xf>
    <xf numFmtId="0" fontId="25" fillId="0" borderId="7" xfId="64" applyFont="1" applyFill="1" applyBorder="1" applyAlignment="1">
      <alignment horizontal="center" wrapText="1"/>
    </xf>
    <xf numFmtId="0" fontId="28" fillId="0" borderId="0" xfId="110" applyFont="1"/>
    <xf numFmtId="0" fontId="151" fillId="0" borderId="0" xfId="110" applyBorder="1"/>
    <xf numFmtId="0" fontId="61" fillId="0" borderId="0" xfId="64" applyFont="1" applyAlignment="1">
      <alignment wrapText="1"/>
    </xf>
    <xf numFmtId="0" fontId="62" fillId="0" borderId="0" xfId="37" applyFont="1" applyAlignment="1" applyProtection="1">
      <alignment horizontal="left"/>
      <protection hidden="1"/>
    </xf>
    <xf numFmtId="0" fontId="25" fillId="0" borderId="0" xfId="64" applyFont="1" applyFill="1" applyBorder="1" applyAlignment="1"/>
    <xf numFmtId="0" fontId="0" fillId="0" borderId="1" xfId="110" applyFont="1" applyFill="1" applyBorder="1"/>
    <xf numFmtId="0" fontId="19" fillId="0" borderId="1" xfId="110" applyFont="1" applyFill="1" applyBorder="1" applyAlignment="1">
      <alignment horizontal="center" vertical="top" wrapText="1"/>
    </xf>
    <xf numFmtId="173" fontId="63" fillId="9" borderId="1" xfId="187" applyNumberFormat="1" applyFont="1" applyFill="1" applyBorder="1" applyAlignment="1">
      <alignment vertical="center" wrapText="1"/>
    </xf>
    <xf numFmtId="169" fontId="64" fillId="9" borderId="1" xfId="1" applyNumberFormat="1" applyFont="1" applyFill="1" applyBorder="1" applyAlignment="1">
      <alignment horizontal="right" vertical="center" wrapText="1"/>
    </xf>
    <xf numFmtId="169" fontId="10" fillId="0" borderId="1" xfId="1" applyNumberFormat="1" applyFont="1" applyFill="1" applyBorder="1" applyAlignment="1">
      <alignment horizontal="right" vertical="center" wrapText="1"/>
    </xf>
    <xf numFmtId="0" fontId="19" fillId="0" borderId="1" xfId="110" applyFont="1" applyFill="1" applyBorder="1" applyAlignment="1">
      <alignment vertical="center" wrapText="1"/>
    </xf>
    <xf numFmtId="174" fontId="34" fillId="0" borderId="1" xfId="110" applyNumberFormat="1" applyFont="1" applyFill="1" applyBorder="1" applyAlignment="1">
      <alignment vertical="center" wrapText="1"/>
    </xf>
    <xf numFmtId="0" fontId="19" fillId="0" borderId="0" xfId="110" applyFont="1" applyFill="1" applyBorder="1" applyAlignment="1">
      <alignment vertical="center" wrapText="1"/>
    </xf>
    <xf numFmtId="174" fontId="34" fillId="0" borderId="0" xfId="110" applyNumberFormat="1" applyFont="1" applyFill="1" applyBorder="1" applyAlignment="1">
      <alignment vertical="center" wrapText="1"/>
    </xf>
    <xf numFmtId="1" fontId="34" fillId="0" borderId="0" xfId="2" applyNumberFormat="1" applyFont="1" applyFill="1" applyBorder="1" applyAlignment="1">
      <alignment vertical="center" wrapText="1"/>
    </xf>
    <xf numFmtId="175" fontId="21" fillId="2" borderId="0" xfId="110" applyNumberFormat="1" applyFont="1" applyFill="1" applyBorder="1" applyAlignment="1">
      <alignment horizontal="center" vertical="center" wrapText="1"/>
    </xf>
    <xf numFmtId="175" fontId="21" fillId="2" borderId="0" xfId="199" applyNumberFormat="1" applyFont="1" applyFill="1" applyBorder="1" applyAlignment="1">
      <alignment horizontal="center" vertical="center" wrapText="1"/>
    </xf>
    <xf numFmtId="0" fontId="25" fillId="9" borderId="1" xfId="199" applyNumberFormat="1" applyFont="1" applyFill="1" applyBorder="1" applyAlignment="1">
      <alignment horizontal="center" vertical="center" wrapText="1"/>
    </xf>
    <xf numFmtId="0" fontId="25" fillId="9" borderId="2" xfId="199" applyNumberFormat="1" applyFont="1" applyFill="1" applyBorder="1" applyAlignment="1">
      <alignment horizontal="center" vertical="center" wrapText="1"/>
    </xf>
    <xf numFmtId="0" fontId="21" fillId="2" borderId="1" xfId="110" applyFont="1" applyFill="1" applyBorder="1" applyAlignment="1">
      <alignment horizontal="left" vertical="center" indent="1"/>
    </xf>
    <xf numFmtId="0" fontId="21" fillId="0" borderId="1" xfId="199" applyNumberFormat="1" applyFont="1" applyFill="1" applyBorder="1" applyAlignment="1">
      <alignment horizontal="center" vertical="center" wrapText="1"/>
    </xf>
    <xf numFmtId="0" fontId="25" fillId="0" borderId="2" xfId="199" applyNumberFormat="1" applyFont="1" applyFill="1" applyBorder="1" applyAlignment="1">
      <alignment horizontal="center" vertical="center" wrapText="1"/>
    </xf>
    <xf numFmtId="0" fontId="21" fillId="9" borderId="1" xfId="110" applyFont="1" applyFill="1" applyBorder="1" applyAlignment="1">
      <alignment horizontal="left" vertical="center" indent="1"/>
    </xf>
    <xf numFmtId="0" fontId="9" fillId="11" borderId="2" xfId="62" applyFont="1" applyFill="1" applyBorder="1" applyAlignment="1">
      <alignment wrapText="1"/>
    </xf>
    <xf numFmtId="0" fontId="9" fillId="11" borderId="3" xfId="62" applyFont="1" applyFill="1" applyBorder="1" applyAlignment="1">
      <alignment wrapText="1"/>
    </xf>
    <xf numFmtId="0" fontId="21" fillId="2" borderId="1" xfId="110" applyFont="1" applyFill="1" applyBorder="1" applyAlignment="1">
      <alignment horizontal="left" vertical="center" wrapText="1" indent="1"/>
    </xf>
    <xf numFmtId="0" fontId="21" fillId="0" borderId="2" xfId="199" applyNumberFormat="1" applyFont="1" applyFill="1" applyBorder="1" applyAlignment="1">
      <alignment horizontal="center" vertical="center" wrapText="1"/>
    </xf>
    <xf numFmtId="0" fontId="21" fillId="0" borderId="0" xfId="110" applyFont="1" applyFill="1" applyBorder="1" applyAlignment="1">
      <alignment horizontal="left" vertical="center" indent="1"/>
    </xf>
    <xf numFmtId="0" fontId="25" fillId="0" borderId="0" xfId="199" applyNumberFormat="1" applyFont="1" applyFill="1" applyBorder="1" applyAlignment="1">
      <alignment horizontal="center" vertical="center" wrapText="1"/>
    </xf>
    <xf numFmtId="170" fontId="25" fillId="0" borderId="0" xfId="64" applyNumberFormat="1" applyFont="1" applyFill="1" applyBorder="1" applyAlignment="1"/>
    <xf numFmtId="0" fontId="151" fillId="0" borderId="1" xfId="110" applyBorder="1"/>
    <xf numFmtId="49" fontId="21" fillId="0" borderId="0" xfId="110" applyNumberFormat="1" applyFont="1" applyAlignment="1">
      <alignment wrapText="1"/>
    </xf>
    <xf numFmtId="0" fontId="151" fillId="2" borderId="0" xfId="110" applyFill="1" applyAlignment="1"/>
    <xf numFmtId="0" fontId="151" fillId="0" borderId="0" xfId="110" applyFill="1" applyBorder="1"/>
    <xf numFmtId="0" fontId="151" fillId="2" borderId="0" xfId="110" applyFill="1"/>
    <xf numFmtId="0" fontId="21" fillId="0" borderId="0" xfId="64" applyFont="1" applyFill="1" applyBorder="1" applyAlignment="1"/>
    <xf numFmtId="0" fontId="22" fillId="2" borderId="2" xfId="110" applyFont="1" applyFill="1" applyBorder="1" applyAlignment="1">
      <alignment vertical="center"/>
    </xf>
    <xf numFmtId="0" fontId="22" fillId="2" borderId="4" xfId="110" applyFont="1" applyFill="1" applyBorder="1" applyAlignment="1">
      <alignment vertical="center"/>
    </xf>
    <xf numFmtId="0" fontId="21" fillId="0" borderId="11" xfId="110" applyFont="1" applyBorder="1" applyAlignment="1">
      <alignment vertical="center"/>
    </xf>
    <xf numFmtId="173" fontId="11" fillId="9" borderId="1" xfId="187" applyNumberFormat="1" applyFont="1" applyFill="1" applyBorder="1" applyAlignment="1">
      <alignment vertical="center" wrapText="1"/>
    </xf>
    <xf numFmtId="173" fontId="64" fillId="9" borderId="1" xfId="187" applyNumberFormat="1" applyFont="1" applyFill="1" applyBorder="1" applyAlignment="1">
      <alignment horizontal="center" vertical="center" wrapText="1"/>
    </xf>
    <xf numFmtId="173" fontId="64" fillId="9" borderId="1" xfId="187" applyNumberFormat="1" applyFont="1" applyFill="1" applyBorder="1" applyAlignment="1">
      <alignment vertical="center" wrapText="1"/>
    </xf>
    <xf numFmtId="0" fontId="8" fillId="2" borderId="2" xfId="110" applyFont="1" applyFill="1" applyBorder="1" applyAlignment="1">
      <alignment vertical="center"/>
    </xf>
    <xf numFmtId="0" fontId="8" fillId="2" borderId="3" xfId="110" applyFont="1" applyFill="1" applyBorder="1" applyAlignment="1">
      <alignment vertical="center"/>
    </xf>
    <xf numFmtId="0" fontId="8" fillId="2" borderId="4" xfId="110" applyFont="1" applyFill="1" applyBorder="1" applyAlignment="1">
      <alignment vertical="center"/>
    </xf>
    <xf numFmtId="173" fontId="10" fillId="2" borderId="16" xfId="187" applyNumberFormat="1" applyFont="1" applyFill="1" applyBorder="1" applyAlignment="1">
      <alignment vertical="top" wrapText="1"/>
    </xf>
    <xf numFmtId="173" fontId="10" fillId="2" borderId="0" xfId="187" applyNumberFormat="1" applyFont="1" applyFill="1" applyBorder="1" applyAlignment="1">
      <alignment vertical="top" wrapText="1"/>
    </xf>
    <xf numFmtId="0" fontId="35" fillId="0" borderId="1" xfId="110" applyFont="1" applyFill="1" applyBorder="1" applyAlignment="1">
      <alignment horizontal="left" vertical="center" wrapText="1" indent="1"/>
    </xf>
    <xf numFmtId="173" fontId="11" fillId="0" borderId="1" xfId="187" applyNumberFormat="1" applyFont="1" applyFill="1" applyBorder="1" applyAlignment="1">
      <alignment vertical="center" wrapText="1"/>
    </xf>
    <xf numFmtId="173" fontId="11" fillId="0" borderId="0" xfId="187" applyNumberFormat="1" applyFont="1" applyFill="1" applyBorder="1" applyAlignment="1">
      <alignment horizontal="center" vertical="center" wrapText="1"/>
    </xf>
    <xf numFmtId="173" fontId="11" fillId="0" borderId="0" xfId="187" applyNumberFormat="1" applyFont="1" applyFill="1" applyBorder="1" applyAlignment="1">
      <alignment vertical="center" wrapText="1"/>
    </xf>
    <xf numFmtId="0" fontId="30" fillId="0" borderId="16" xfId="110" applyFont="1" applyBorder="1" applyAlignment="1">
      <alignment horizontal="left" vertical="center" indent="1"/>
    </xf>
    <xf numFmtId="0" fontId="3" fillId="0" borderId="1" xfId="11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2" fillId="0" borderId="16" xfId="64" applyFont="1" applyFill="1" applyBorder="1" applyAlignment="1">
      <alignment horizontal="center" vertical="center" textRotation="90" wrapText="1"/>
    </xf>
    <xf numFmtId="0" fontId="36" fillId="0" borderId="0" xfId="64" applyFont="1" applyFill="1" applyBorder="1" applyAlignment="1">
      <alignment vertical="center" wrapText="1"/>
    </xf>
    <xf numFmtId="169" fontId="44" fillId="0" borderId="0" xfId="199" applyNumberFormat="1" applyFont="1" applyFill="1" applyBorder="1" applyAlignment="1">
      <alignment horizontal="right" vertical="center" wrapText="1"/>
    </xf>
    <xf numFmtId="0" fontId="8" fillId="0" borderId="0" xfId="0" applyFont="1" applyBorder="1"/>
    <xf numFmtId="0" fontId="0" fillId="2" borderId="17" xfId="110" applyFont="1" applyFill="1" applyBorder="1" applyAlignment="1">
      <alignment vertical="center" wrapText="1"/>
    </xf>
    <xf numFmtId="1" fontId="25" fillId="2" borderId="9" xfId="2" applyNumberFormat="1" applyFont="1" applyFill="1" applyBorder="1" applyAlignment="1">
      <alignment vertical="center" wrapText="1"/>
    </xf>
    <xf numFmtId="0" fontId="21" fillId="9" borderId="1" xfId="110" applyFont="1" applyFill="1" applyBorder="1" applyAlignment="1">
      <alignment vertical="center" wrapText="1"/>
    </xf>
    <xf numFmtId="0" fontId="21" fillId="2" borderId="1" xfId="110" applyFont="1" applyFill="1" applyBorder="1" applyAlignment="1">
      <alignment vertical="center"/>
    </xf>
    <xf numFmtId="0" fontId="25" fillId="0" borderId="1" xfId="199" applyNumberFormat="1" applyFont="1" applyFill="1" applyBorder="1" applyAlignment="1">
      <alignment horizontal="center" vertical="center" wrapText="1"/>
    </xf>
    <xf numFmtId="0" fontId="21" fillId="9" borderId="1" xfId="110" applyFont="1" applyFill="1" applyBorder="1" applyAlignment="1">
      <alignment vertical="center"/>
    </xf>
    <xf numFmtId="0" fontId="9" fillId="11" borderId="16" xfId="62" applyFont="1" applyFill="1" applyBorder="1" applyAlignment="1">
      <alignment wrapText="1"/>
    </xf>
    <xf numFmtId="0" fontId="9" fillId="11" borderId="0" xfId="62" applyFont="1" applyFill="1" applyBorder="1" applyAlignment="1">
      <alignment wrapText="1"/>
    </xf>
    <xf numFmtId="0" fontId="21" fillId="2" borderId="1" xfId="110" applyFont="1" applyFill="1" applyBorder="1" applyAlignment="1">
      <alignment vertical="center" wrapText="1"/>
    </xf>
    <xf numFmtId="0" fontId="21" fillId="0" borderId="0" xfId="110" applyFont="1" applyFill="1" applyBorder="1" applyAlignment="1">
      <alignment vertical="center"/>
    </xf>
    <xf numFmtId="0" fontId="19" fillId="0" borderId="0" xfId="110" applyFont="1" applyBorder="1" applyAlignment="1">
      <alignment horizontal="left" indent="1"/>
    </xf>
    <xf numFmtId="0" fontId="0" fillId="0" borderId="0" xfId="110" applyFont="1" applyFill="1" applyBorder="1"/>
    <xf numFmtId="49" fontId="21" fillId="0" borderId="0" xfId="110" applyNumberFormat="1" applyFont="1" applyFill="1" applyBorder="1" applyAlignment="1">
      <alignment wrapText="1"/>
    </xf>
    <xf numFmtId="0" fontId="19" fillId="0" borderId="0" xfId="110" applyFont="1" applyFill="1" applyBorder="1" applyAlignment="1">
      <alignment horizontal="center"/>
    </xf>
    <xf numFmtId="173" fontId="10" fillId="2" borderId="20" xfId="187" applyNumberFormat="1" applyFont="1" applyFill="1" applyBorder="1" applyAlignment="1">
      <alignment vertical="top" wrapText="1"/>
    </xf>
    <xf numFmtId="0" fontId="151" fillId="0" borderId="0" xfId="110" applyFill="1" applyBorder="1" applyAlignment="1"/>
    <xf numFmtId="0" fontId="0" fillId="0" borderId="20" xfId="0" applyBorder="1"/>
    <xf numFmtId="175" fontId="21" fillId="2" borderId="20" xfId="110" applyNumberFormat="1" applyFont="1" applyFill="1" applyBorder="1" applyAlignment="1">
      <alignment horizontal="center" vertical="center" wrapText="1"/>
    </xf>
    <xf numFmtId="0" fontId="9" fillId="11" borderId="20" xfId="62" applyFont="1" applyFill="1" applyBorder="1" applyAlignment="1">
      <alignment wrapText="1"/>
    </xf>
    <xf numFmtId="0" fontId="151" fillId="8" borderId="0" xfId="110" applyFill="1"/>
    <xf numFmtId="0" fontId="0" fillId="0" borderId="4" xfId="0" applyBorder="1" applyAlignment="1">
      <alignment horizontal="center"/>
    </xf>
    <xf numFmtId="0" fontId="0" fillId="0" borderId="1" xfId="0" applyBorder="1"/>
    <xf numFmtId="0" fontId="3" fillId="8" borderId="0" xfId="0" applyFont="1" applyFill="1"/>
    <xf numFmtId="0" fontId="66" fillId="8" borderId="1" xfId="110" applyFont="1" applyFill="1" applyBorder="1"/>
    <xf numFmtId="0" fontId="25" fillId="0" borderId="12" xfId="64" applyFont="1" applyFill="1" applyBorder="1" applyAlignment="1">
      <alignment vertical="center" wrapText="1"/>
    </xf>
    <xf numFmtId="0" fontId="9" fillId="0" borderId="3" xfId="64" applyFont="1" applyFill="1" applyBorder="1" applyAlignment="1">
      <alignment horizontal="center" vertical="center"/>
    </xf>
    <xf numFmtId="0" fontId="0" fillId="0" borderId="1" xfId="64" applyFont="1" applyFill="1" applyBorder="1" applyAlignment="1">
      <alignment horizontal="center" vertical="top" wrapText="1"/>
    </xf>
    <xf numFmtId="0" fontId="32" fillId="0" borderId="1" xfId="64" applyFont="1" applyFill="1" applyBorder="1" applyAlignment="1">
      <alignment vertical="center" wrapText="1"/>
    </xf>
    <xf numFmtId="176" fontId="27" fillId="0" borderId="1" xfId="199" applyNumberFormat="1" applyFont="1" applyFill="1" applyBorder="1" applyAlignment="1">
      <alignment horizontal="right" vertical="center" wrapText="1"/>
    </xf>
    <xf numFmtId="0" fontId="32" fillId="9" borderId="1" xfId="64" applyFont="1" applyFill="1" applyBorder="1" applyAlignment="1">
      <alignment vertical="center" wrapText="1"/>
    </xf>
    <xf numFmtId="176" fontId="27" fillId="9" borderId="1" xfId="199" applyNumberFormat="1" applyFont="1" applyFill="1" applyBorder="1" applyAlignment="1">
      <alignment horizontal="right" vertical="center" wrapText="1"/>
    </xf>
    <xf numFmtId="0" fontId="67" fillId="0" borderId="0" xfId="37" applyFont="1" applyAlignment="1" applyProtection="1">
      <alignment horizontal="left"/>
      <protection hidden="1"/>
    </xf>
    <xf numFmtId="0" fontId="68" fillId="0" borderId="0" xfId="110" applyFont="1" applyFill="1"/>
    <xf numFmtId="0" fontId="68" fillId="0" borderId="0" xfId="0" applyFont="1" applyFill="1" applyBorder="1" applyAlignment="1"/>
    <xf numFmtId="0" fontId="69" fillId="0" borderId="0" xfId="110" applyFont="1"/>
    <xf numFmtId="0" fontId="9" fillId="0" borderId="14" xfId="64" applyFont="1" applyFill="1" applyBorder="1" applyAlignment="1">
      <alignment horizontal="center" vertical="center"/>
    </xf>
    <xf numFmtId="0" fontId="9" fillId="0" borderId="5" xfId="64" applyFont="1" applyFill="1" applyBorder="1" applyAlignment="1">
      <alignment horizontal="center" vertical="center"/>
    </xf>
    <xf numFmtId="0" fontId="25" fillId="0" borderId="7" xfId="64" applyFont="1" applyFill="1" applyBorder="1" applyAlignment="1">
      <alignment horizontal="center" vertical="center" wrapText="1"/>
    </xf>
    <xf numFmtId="0" fontId="32" fillId="0" borderId="1" xfId="64" applyFont="1" applyFill="1" applyBorder="1" applyAlignment="1">
      <alignment horizontal="center" vertical="top" wrapText="1"/>
    </xf>
    <xf numFmtId="0" fontId="42" fillId="0" borderId="6" xfId="64" applyFont="1" applyFill="1" applyBorder="1" applyAlignment="1">
      <alignment horizontal="center" vertical="center" wrapText="1"/>
    </xf>
    <xf numFmtId="0" fontId="42" fillId="0" borderId="6" xfId="64" applyFont="1" applyFill="1" applyBorder="1" applyAlignment="1">
      <alignment horizontal="center" vertical="center"/>
    </xf>
    <xf numFmtId="0" fontId="70" fillId="12" borderId="21" xfId="64" applyFont="1" applyFill="1" applyBorder="1" applyAlignment="1">
      <alignment horizontal="center" vertical="center" textRotation="90" wrapText="1"/>
    </xf>
    <xf numFmtId="0" fontId="42" fillId="12" borderId="21" xfId="64" applyFont="1" applyFill="1" applyBorder="1" applyAlignment="1">
      <alignment vertical="center" wrapText="1"/>
    </xf>
    <xf numFmtId="0" fontId="42" fillId="12" borderId="21" xfId="64" applyFont="1" applyFill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42" fillId="0" borderId="7" xfId="64" applyFont="1" applyFill="1" applyBorder="1" applyAlignment="1">
      <alignment horizontal="center" vertical="center" wrapText="1"/>
    </xf>
    <xf numFmtId="0" fontId="0" fillId="0" borderId="0" xfId="110" applyFont="1" applyAlignment="1">
      <alignment horizontal="center"/>
    </xf>
    <xf numFmtId="0" fontId="25" fillId="0" borderId="14" xfId="64" applyFont="1" applyFill="1" applyBorder="1" applyAlignment="1">
      <alignment vertical="center" wrapText="1"/>
    </xf>
    <xf numFmtId="0" fontId="25" fillId="0" borderId="5" xfId="64" applyFont="1" applyFill="1" applyBorder="1" applyAlignment="1">
      <alignment vertical="center" wrapText="1"/>
    </xf>
    <xf numFmtId="0" fontId="25" fillId="0" borderId="15" xfId="64" applyFont="1" applyFill="1" applyBorder="1" applyAlignment="1">
      <alignment vertical="center" wrapText="1"/>
    </xf>
    <xf numFmtId="0" fontId="32" fillId="0" borderId="1" xfId="64" applyFont="1" applyFill="1" applyBorder="1" applyAlignment="1">
      <alignment horizontal="center" vertical="center" wrapText="1"/>
    </xf>
    <xf numFmtId="0" fontId="71" fillId="0" borderId="1" xfId="107" applyFont="1" applyFill="1" applyBorder="1" applyAlignment="1">
      <alignment horizontal="center" vertical="center" textRotation="90" wrapText="1"/>
    </xf>
    <xf numFmtId="169" fontId="10" fillId="9" borderId="1" xfId="1" applyNumberFormat="1" applyFont="1" applyFill="1" applyBorder="1" applyAlignment="1">
      <alignment horizontal="right" vertical="center" wrapText="1"/>
    </xf>
    <xf numFmtId="0" fontId="9" fillId="0" borderId="4" xfId="64" applyFont="1" applyFill="1" applyBorder="1" applyAlignment="1">
      <alignment horizontal="center" vertical="center"/>
    </xf>
    <xf numFmtId="0" fontId="0" fillId="0" borderId="1" xfId="64" applyFont="1" applyFill="1" applyBorder="1" applyAlignment="1">
      <alignment horizontal="center" vertical="center" wrapText="1"/>
    </xf>
    <xf numFmtId="0" fontId="0" fillId="0" borderId="1" xfId="64" applyFont="1" applyFill="1" applyBorder="1" applyAlignment="1">
      <alignment vertical="center" wrapText="1"/>
    </xf>
    <xf numFmtId="0" fontId="37" fillId="0" borderId="0" xfId="110" applyFont="1"/>
    <xf numFmtId="0" fontId="9" fillId="0" borderId="0" xfId="64" applyFont="1" applyFill="1" applyBorder="1" applyAlignment="1">
      <alignment horizontal="center" vertical="center"/>
    </xf>
    <xf numFmtId="0" fontId="13" fillId="0" borderId="1" xfId="64" applyFont="1" applyFill="1" applyBorder="1" applyAlignment="1">
      <alignment horizontal="center" vertical="center" wrapText="1"/>
    </xf>
    <xf numFmtId="0" fontId="13" fillId="0" borderId="0" xfId="64" applyFont="1" applyFill="1" applyBorder="1" applyAlignment="1">
      <alignment horizontal="center" vertical="center" wrapText="1"/>
    </xf>
    <xf numFmtId="0" fontId="32" fillId="0" borderId="0" xfId="64" applyFont="1" applyFill="1" applyBorder="1" applyAlignment="1">
      <alignment horizontal="center" vertical="center" wrapText="1"/>
    </xf>
    <xf numFmtId="0" fontId="25" fillId="0" borderId="21" xfId="64" applyFont="1" applyFill="1" applyBorder="1" applyAlignment="1">
      <alignment horizontal="center" vertical="center" wrapText="1"/>
    </xf>
    <xf numFmtId="0" fontId="32" fillId="0" borderId="21" xfId="64" applyFont="1" applyFill="1" applyBorder="1" applyAlignment="1">
      <alignment horizontal="center" vertical="center" wrapText="1"/>
    </xf>
    <xf numFmtId="0" fontId="42" fillId="0" borderId="0" xfId="64" applyFont="1" applyFill="1" applyBorder="1" applyAlignment="1">
      <alignment horizontal="center" vertical="center" wrapText="1"/>
    </xf>
    <xf numFmtId="0" fontId="42" fillId="0" borderId="0" xfId="64" applyFont="1" applyFill="1" applyBorder="1" applyAlignment="1">
      <alignment horizontal="center" vertical="center"/>
    </xf>
    <xf numFmtId="0" fontId="42" fillId="0" borderId="2" xfId="64" applyFont="1" applyFill="1" applyBorder="1" applyAlignment="1">
      <alignment horizontal="center" vertical="center"/>
    </xf>
    <xf numFmtId="0" fontId="42" fillId="0" borderId="4" xfId="64" applyFont="1" applyFill="1" applyBorder="1" applyAlignment="1">
      <alignment horizontal="center" vertical="center"/>
    </xf>
    <xf numFmtId="0" fontId="42" fillId="12" borderId="0" xfId="64" applyFont="1" applyFill="1" applyBorder="1" applyAlignment="1">
      <alignment horizontal="center" vertical="center" wrapText="1"/>
    </xf>
    <xf numFmtId="0" fontId="70" fillId="12" borderId="28" xfId="64" applyFont="1" applyFill="1" applyBorder="1" applyAlignment="1">
      <alignment horizontal="center" vertical="center" textRotation="90" wrapText="1"/>
    </xf>
    <xf numFmtId="0" fontId="42" fillId="12" borderId="28" xfId="64" applyFont="1" applyFill="1" applyBorder="1" applyAlignment="1">
      <alignment horizontal="center" vertical="center" wrapText="1"/>
    </xf>
    <xf numFmtId="0" fontId="42" fillId="12" borderId="29" xfId="64" applyFont="1" applyFill="1" applyBorder="1" applyAlignment="1">
      <alignment horizontal="center" vertical="center" wrapText="1"/>
    </xf>
    <xf numFmtId="0" fontId="42" fillId="12" borderId="30" xfId="64" applyFont="1" applyFill="1" applyBorder="1" applyAlignment="1">
      <alignment horizontal="center" vertical="center" wrapText="1"/>
    </xf>
    <xf numFmtId="0" fontId="42" fillId="0" borderId="7" xfId="64" applyFont="1" applyFill="1" applyBorder="1" applyAlignment="1">
      <alignment vertical="center" wrapText="1"/>
    </xf>
    <xf numFmtId="0" fontId="42" fillId="0" borderId="0" xfId="64" applyFont="1" applyFill="1" applyBorder="1" applyAlignment="1">
      <alignment vertical="center" wrapText="1"/>
    </xf>
    <xf numFmtId="0" fontId="0" fillId="0" borderId="1" xfId="110" applyFont="1" applyBorder="1" applyAlignment="1">
      <alignment horizontal="right"/>
    </xf>
    <xf numFmtId="0" fontId="42" fillId="0" borderId="1" xfId="64" applyFont="1" applyFill="1" applyBorder="1" applyAlignment="1">
      <alignment vertical="center" wrapText="1"/>
    </xf>
    <xf numFmtId="169" fontId="151" fillId="0" borderId="0" xfId="110" applyNumberFormat="1"/>
    <xf numFmtId="169" fontId="10" fillId="9" borderId="14" xfId="199" applyNumberFormat="1" applyFont="1" applyFill="1" applyBorder="1" applyAlignment="1">
      <alignment horizontal="right" vertical="center" wrapText="1"/>
    </xf>
    <xf numFmtId="169" fontId="44" fillId="9" borderId="15" xfId="199" applyNumberFormat="1" applyFont="1" applyFill="1" applyBorder="1" applyAlignment="1">
      <alignment horizontal="right" vertical="center" wrapText="1"/>
    </xf>
    <xf numFmtId="0" fontId="3" fillId="0" borderId="2" xfId="110" applyFont="1" applyFill="1" applyBorder="1" applyAlignment="1">
      <alignment vertical="center" wrapText="1"/>
    </xf>
    <xf numFmtId="0" fontId="3" fillId="0" borderId="3" xfId="110" applyFont="1" applyFill="1" applyBorder="1" applyAlignment="1">
      <alignment vertical="center" wrapText="1"/>
    </xf>
    <xf numFmtId="0" fontId="3" fillId="0" borderId="4" xfId="110" applyFont="1" applyFill="1" applyBorder="1" applyAlignment="1">
      <alignment vertical="center" wrapText="1"/>
    </xf>
    <xf numFmtId="0" fontId="3" fillId="0" borderId="4" xfId="110" applyFont="1" applyFill="1" applyBorder="1" applyAlignment="1">
      <alignment horizontal="center" vertical="center" wrapText="1"/>
    </xf>
    <xf numFmtId="0" fontId="25" fillId="0" borderId="2" xfId="64" applyFont="1" applyFill="1" applyBorder="1" applyAlignment="1">
      <alignment wrapText="1"/>
    </xf>
    <xf numFmtId="174" fontId="31" fillId="0" borderId="1" xfId="0" applyNumberFormat="1" applyFont="1" applyFill="1" applyBorder="1" applyAlignment="1">
      <alignment vertical="top"/>
    </xf>
    <xf numFmtId="174" fontId="32" fillId="0" borderId="1" xfId="0" applyNumberFormat="1" applyFont="1" applyFill="1" applyBorder="1" applyAlignment="1">
      <alignment vertical="top"/>
    </xf>
    <xf numFmtId="164" fontId="41" fillId="9" borderId="1" xfId="1" applyFont="1" applyFill="1" applyBorder="1" applyAlignment="1">
      <alignment horizontal="right" vertical="center" wrapText="1"/>
    </xf>
    <xf numFmtId="0" fontId="0" fillId="0" borderId="1" xfId="107" applyFont="1" applyFill="1" applyBorder="1" applyAlignment="1">
      <alignment vertical="center" wrapText="1"/>
    </xf>
    <xf numFmtId="164" fontId="41" fillId="0" borderId="1" xfId="1" applyFont="1" applyFill="1" applyBorder="1" applyAlignment="1">
      <alignment horizontal="right" vertical="center" wrapText="1"/>
    </xf>
    <xf numFmtId="164" fontId="10" fillId="0" borderId="1" xfId="1" applyFont="1" applyFill="1" applyBorder="1" applyAlignment="1">
      <alignment horizontal="right" vertical="center" wrapText="1"/>
    </xf>
    <xf numFmtId="0" fontId="32" fillId="9" borderId="11" xfId="64" applyFont="1" applyFill="1" applyBorder="1" applyAlignment="1">
      <alignment vertical="center" wrapText="1"/>
    </xf>
    <xf numFmtId="0" fontId="3" fillId="0" borderId="0" xfId="110" applyFont="1" applyFill="1" applyBorder="1" applyAlignment="1">
      <alignment vertical="center" wrapText="1"/>
    </xf>
    <xf numFmtId="0" fontId="46" fillId="0" borderId="0" xfId="110" applyFont="1" applyFill="1"/>
    <xf numFmtId="0" fontId="46" fillId="0" borderId="0" xfId="0" applyFont="1" applyFill="1" applyBorder="1" applyAlignment="1"/>
    <xf numFmtId="0" fontId="46" fillId="0" borderId="0" xfId="110" applyFont="1"/>
    <xf numFmtId="0" fontId="31" fillId="0" borderId="0" xfId="110" applyFont="1"/>
    <xf numFmtId="0" fontId="46" fillId="0" borderId="3" xfId="64" applyFont="1" applyFill="1" applyBorder="1" applyAlignment="1">
      <alignment horizontal="center" vertical="center"/>
    </xf>
    <xf numFmtId="0" fontId="46" fillId="0" borderId="5" xfId="64" applyFont="1" applyFill="1" applyBorder="1" applyAlignment="1">
      <alignment horizontal="center" vertical="center"/>
    </xf>
    <xf numFmtId="0" fontId="39" fillId="0" borderId="7" xfId="64" applyFont="1" applyFill="1" applyBorder="1" applyAlignment="1">
      <alignment horizontal="center" vertical="center" wrapText="1"/>
    </xf>
    <xf numFmtId="0" fontId="31" fillId="0" borderId="1" xfId="64" applyFont="1" applyFill="1" applyBorder="1" applyAlignment="1">
      <alignment horizontal="center" vertical="top" wrapText="1"/>
    </xf>
    <xf numFmtId="0" fontId="48" fillId="0" borderId="6" xfId="64" applyFont="1" applyFill="1" applyBorder="1" applyAlignment="1">
      <alignment horizontal="center" vertical="center" wrapText="1"/>
    </xf>
    <xf numFmtId="0" fontId="48" fillId="0" borderId="6" xfId="64" applyFont="1" applyFill="1" applyBorder="1" applyAlignment="1">
      <alignment horizontal="center" vertical="center"/>
    </xf>
    <xf numFmtId="0" fontId="72" fillId="12" borderId="21" xfId="64" applyFont="1" applyFill="1" applyBorder="1" applyAlignment="1">
      <alignment horizontal="center" vertical="center" textRotation="90" wrapText="1"/>
    </xf>
    <xf numFmtId="0" fontId="48" fillId="12" borderId="21" xfId="64" applyFont="1" applyFill="1" applyBorder="1" applyAlignment="1">
      <alignment vertical="center" wrapText="1"/>
    </xf>
    <xf numFmtId="0" fontId="48" fillId="12" borderId="21" xfId="64" applyFont="1" applyFill="1" applyBorder="1" applyAlignment="1">
      <alignment horizontal="center" vertical="center" wrapText="1"/>
    </xf>
    <xf numFmtId="169" fontId="151" fillId="0" borderId="0" xfId="110" applyNumberFormat="1" applyFill="1" applyBorder="1"/>
    <xf numFmtId="0" fontId="31" fillId="0" borderId="7" xfId="0" applyFont="1" applyBorder="1" applyAlignment="1">
      <alignment vertical="center" wrapText="1"/>
    </xf>
    <xf numFmtId="0" fontId="48" fillId="0" borderId="7" xfId="64" applyFont="1" applyFill="1" applyBorder="1" applyAlignment="1">
      <alignment horizontal="center" vertical="center" wrapText="1"/>
    </xf>
    <xf numFmtId="169" fontId="60" fillId="0" borderId="0" xfId="199" applyNumberFormat="1" applyFont="1" applyFill="1" applyBorder="1" applyAlignment="1">
      <alignment horizontal="right" vertical="center" wrapText="1"/>
    </xf>
    <xf numFmtId="0" fontId="3" fillId="0" borderId="1" xfId="110" applyFont="1" applyFill="1" applyBorder="1" applyAlignment="1">
      <alignment vertical="center"/>
    </xf>
    <xf numFmtId="0" fontId="3" fillId="0" borderId="4" xfId="110" applyFont="1" applyFill="1" applyBorder="1" applyAlignment="1">
      <alignment horizontal="center" vertical="center"/>
    </xf>
    <xf numFmtId="0" fontId="25" fillId="0" borderId="0" xfId="64" applyFont="1" applyFill="1" applyBorder="1" applyAlignment="1">
      <alignment horizontal="left" vertical="center" wrapText="1"/>
    </xf>
    <xf numFmtId="0" fontId="25" fillId="0" borderId="6" xfId="64" applyFont="1" applyFill="1" applyBorder="1" applyAlignment="1">
      <alignment horizontal="center" vertical="center" wrapText="1"/>
    </xf>
    <xf numFmtId="0" fontId="25" fillId="0" borderId="1" xfId="64" applyFont="1" applyFill="1" applyBorder="1" applyAlignment="1">
      <alignment horizontal="left" vertical="center" wrapText="1"/>
    </xf>
    <xf numFmtId="0" fontId="32" fillId="0" borderId="7" xfId="64" applyFont="1" applyFill="1" applyBorder="1" applyAlignment="1">
      <alignment horizontal="center" vertical="center"/>
    </xf>
    <xf numFmtId="164" fontId="10" fillId="0" borderId="0" xfId="1" applyFont="1" applyFill="1" applyBorder="1" applyAlignment="1">
      <alignment horizontal="right" vertical="center" wrapText="1"/>
    </xf>
    <xf numFmtId="0" fontId="3" fillId="0" borderId="0" xfId="110" applyFont="1" applyFill="1" applyBorder="1" applyAlignment="1">
      <alignment horizontal="center" vertical="center"/>
    </xf>
    <xf numFmtId="169" fontId="10" fillId="9" borderId="4" xfId="199" applyNumberFormat="1" applyFont="1" applyFill="1" applyBorder="1" applyAlignment="1">
      <alignment horizontal="right" vertical="center" wrapText="1"/>
    </xf>
    <xf numFmtId="169" fontId="10" fillId="9" borderId="2" xfId="199" applyNumberFormat="1" applyFont="1" applyFill="1" applyBorder="1" applyAlignment="1">
      <alignment horizontal="right" vertical="center" wrapText="1"/>
    </xf>
    <xf numFmtId="0" fontId="46" fillId="0" borderId="4" xfId="64" applyFont="1" applyFill="1" applyBorder="1" applyAlignment="1">
      <alignment horizontal="center" vertical="center"/>
    </xf>
    <xf numFmtId="0" fontId="33" fillId="0" borderId="1" xfId="64" applyFont="1" applyFill="1" applyBorder="1" applyAlignment="1">
      <alignment horizontal="center" vertical="center" wrapText="1"/>
    </xf>
    <xf numFmtId="0" fontId="31" fillId="0" borderId="1" xfId="64" applyFont="1" applyFill="1" applyBorder="1" applyAlignment="1">
      <alignment horizontal="center" vertical="center" wrapText="1"/>
    </xf>
    <xf numFmtId="0" fontId="39" fillId="0" borderId="21" xfId="64" applyFont="1" applyFill="1" applyBorder="1" applyAlignment="1">
      <alignment horizontal="center" vertical="center" wrapText="1"/>
    </xf>
    <xf numFmtId="0" fontId="31" fillId="0" borderId="21" xfId="64" applyFont="1" applyFill="1" applyBorder="1" applyAlignment="1">
      <alignment horizontal="center" vertical="center" wrapText="1"/>
    </xf>
    <xf numFmtId="0" fontId="48" fillId="0" borderId="2" xfId="64" applyFont="1" applyFill="1" applyBorder="1" applyAlignment="1">
      <alignment horizontal="center" vertical="center"/>
    </xf>
    <xf numFmtId="0" fontId="48" fillId="0" borderId="4" xfId="64" applyFont="1" applyFill="1" applyBorder="1" applyAlignment="1">
      <alignment horizontal="center" vertical="center"/>
    </xf>
    <xf numFmtId="0" fontId="72" fillId="12" borderId="28" xfId="64" applyFont="1" applyFill="1" applyBorder="1" applyAlignment="1">
      <alignment horizontal="center" vertical="center" textRotation="90" wrapText="1"/>
    </xf>
    <xf numFmtId="0" fontId="48" fillId="12" borderId="28" xfId="64" applyFont="1" applyFill="1" applyBorder="1" applyAlignment="1">
      <alignment horizontal="center" vertical="center" wrapText="1"/>
    </xf>
    <xf numFmtId="0" fontId="48" fillId="12" borderId="29" xfId="64" applyFont="1" applyFill="1" applyBorder="1" applyAlignment="1">
      <alignment horizontal="center" vertical="center" wrapText="1"/>
    </xf>
    <xf numFmtId="0" fontId="48" fillId="12" borderId="30" xfId="64" applyFont="1" applyFill="1" applyBorder="1" applyAlignment="1">
      <alignment horizontal="center" vertical="center" wrapText="1"/>
    </xf>
    <xf numFmtId="0" fontId="48" fillId="0" borderId="7" xfId="64" applyFont="1" applyFill="1" applyBorder="1" applyAlignment="1">
      <alignment vertical="center" wrapText="1"/>
    </xf>
    <xf numFmtId="0" fontId="31" fillId="0" borderId="1" xfId="110" applyFont="1" applyBorder="1" applyAlignment="1">
      <alignment horizontal="right"/>
    </xf>
    <xf numFmtId="0" fontId="48" fillId="0" borderId="1" xfId="64" applyFont="1" applyFill="1" applyBorder="1" applyAlignment="1">
      <alignment vertical="center" wrapText="1"/>
    </xf>
    <xf numFmtId="169" fontId="41" fillId="9" borderId="14" xfId="199" applyNumberFormat="1" applyFont="1" applyFill="1" applyBorder="1" applyAlignment="1">
      <alignment horizontal="right" vertical="center" wrapText="1"/>
    </xf>
    <xf numFmtId="169" fontId="60" fillId="9" borderId="15" xfId="199" applyNumberFormat="1" applyFont="1" applyFill="1" applyBorder="1" applyAlignment="1">
      <alignment horizontal="right" vertical="center" wrapText="1"/>
    </xf>
    <xf numFmtId="0" fontId="23" fillId="0" borderId="7" xfId="64" applyFont="1" applyFill="1" applyBorder="1" applyAlignment="1">
      <alignment horizontal="center" vertical="center" wrapText="1"/>
    </xf>
    <xf numFmtId="171" fontId="10" fillId="9" borderId="1" xfId="199" applyNumberFormat="1" applyFont="1" applyFill="1" applyBorder="1" applyAlignment="1">
      <alignment horizontal="right" vertical="center" wrapText="1"/>
    </xf>
    <xf numFmtId="0" fontId="0" fillId="6" borderId="1" xfId="0" applyFill="1" applyBorder="1" applyAlignment="1">
      <alignment horizontal="right"/>
    </xf>
    <xf numFmtId="2" fontId="0" fillId="6" borderId="1" xfId="0" applyNumberFormat="1" applyFill="1" applyBorder="1"/>
    <xf numFmtId="0" fontId="31" fillId="0" borderId="1" xfId="110" applyFont="1" applyBorder="1"/>
    <xf numFmtId="0" fontId="25" fillId="2" borderId="6" xfId="64" applyFont="1" applyFill="1" applyBorder="1" applyAlignment="1">
      <alignment horizontal="center" vertical="center" wrapText="1"/>
    </xf>
    <xf numFmtId="0" fontId="25" fillId="2" borderId="11" xfId="64" applyFont="1" applyFill="1" applyBorder="1" applyAlignment="1">
      <alignment horizontal="center" vertical="center" wrapText="1"/>
    </xf>
    <xf numFmtId="0" fontId="25" fillId="2" borderId="16" xfId="64" applyFont="1" applyFill="1" applyBorder="1" applyAlignment="1">
      <alignment horizontal="center" vertical="center" wrapText="1"/>
    </xf>
    <xf numFmtId="0" fontId="25" fillId="2" borderId="0" xfId="64" applyFont="1" applyFill="1" applyBorder="1" applyAlignment="1">
      <alignment horizontal="center" vertical="center" wrapText="1"/>
    </xf>
    <xf numFmtId="0" fontId="25" fillId="2" borderId="20" xfId="64" applyFont="1" applyFill="1" applyBorder="1" applyAlignment="1">
      <alignment horizontal="center" vertical="center" wrapText="1"/>
    </xf>
    <xf numFmtId="0" fontId="25" fillId="2" borderId="7" xfId="64" applyFont="1" applyFill="1" applyBorder="1" applyAlignment="1">
      <alignment horizontal="center" vertical="center" wrapText="1"/>
    </xf>
    <xf numFmtId="0" fontId="9" fillId="9" borderId="1" xfId="64" applyFont="1" applyFill="1" applyBorder="1" applyAlignment="1">
      <alignment vertical="center" wrapText="1"/>
    </xf>
    <xf numFmtId="169" fontId="74" fillId="9" borderId="1" xfId="199" applyNumberFormat="1" applyFont="1" applyFill="1" applyBorder="1" applyAlignment="1">
      <alignment horizontal="right" vertical="center" wrapText="1"/>
    </xf>
    <xf numFmtId="169" fontId="75" fillId="9" borderId="1" xfId="199" applyNumberFormat="1" applyFont="1" applyFill="1" applyBorder="1" applyAlignment="1">
      <alignment horizontal="right" vertical="center" wrapText="1"/>
    </xf>
    <xf numFmtId="0" fontId="76" fillId="0" borderId="0" xfId="110" applyFont="1"/>
    <xf numFmtId="0" fontId="3" fillId="0" borderId="2" xfId="110" applyFont="1" applyFill="1" applyBorder="1" applyAlignment="1">
      <alignment vertical="center"/>
    </xf>
    <xf numFmtId="0" fontId="3" fillId="0" borderId="3" xfId="110" applyFont="1" applyFill="1" applyBorder="1" applyAlignment="1">
      <alignment vertical="center"/>
    </xf>
    <xf numFmtId="0" fontId="21" fillId="0" borderId="1" xfId="0" applyFont="1" applyBorder="1" applyAlignment="1">
      <alignment horizontal="center"/>
    </xf>
    <xf numFmtId="0" fontId="77" fillId="0" borderId="1" xfId="0" applyFont="1" applyBorder="1" applyAlignment="1">
      <alignment horizontal="center"/>
    </xf>
    <xf numFmtId="169" fontId="78" fillId="9" borderId="1" xfId="199" applyNumberFormat="1" applyFont="1" applyFill="1" applyBorder="1" applyAlignment="1">
      <alignment horizontal="right" vertical="center" wrapText="1"/>
    </xf>
    <xf numFmtId="170" fontId="151" fillId="0" borderId="0" xfId="110" applyNumberFormat="1"/>
    <xf numFmtId="0" fontId="77" fillId="0" borderId="0" xfId="0" applyFont="1"/>
    <xf numFmtId="0" fontId="0" fillId="0" borderId="0" xfId="0" applyAlignment="1">
      <alignment horizontal="right"/>
    </xf>
    <xf numFmtId="0" fontId="37" fillId="0" borderId="0" xfId="110" applyFont="1" applyFill="1"/>
    <xf numFmtId="174" fontId="32" fillId="0" borderId="4" xfId="0" applyNumberFormat="1" applyFont="1" applyFill="1" applyBorder="1" applyAlignment="1">
      <alignment vertical="top"/>
    </xf>
    <xf numFmtId="169" fontId="40" fillId="9" borderId="4" xfId="199" applyNumberFormat="1" applyFont="1" applyFill="1" applyBorder="1" applyAlignment="1">
      <alignment horizontal="right" vertical="center" wrapText="1"/>
    </xf>
    <xf numFmtId="169" fontId="40" fillId="9" borderId="1" xfId="199" applyNumberFormat="1" applyFont="1" applyFill="1" applyBorder="1" applyAlignment="1">
      <alignment horizontal="right" vertical="center" wrapText="1"/>
    </xf>
    <xf numFmtId="169" fontId="56" fillId="9" borderId="1" xfId="199" applyNumberFormat="1" applyFont="1" applyFill="1" applyBorder="1" applyAlignment="1">
      <alignment horizontal="right" vertical="center" wrapText="1"/>
    </xf>
    <xf numFmtId="170" fontId="0" fillId="0" borderId="0" xfId="0" applyNumberFormat="1"/>
    <xf numFmtId="169" fontId="0" fillId="6" borderId="1" xfId="1" applyNumberFormat="1" applyFont="1" applyFill="1" applyBorder="1"/>
    <xf numFmtId="0" fontId="0" fillId="6" borderId="0" xfId="0" applyFill="1" applyBorder="1" applyAlignment="1">
      <alignment horizontal="right"/>
    </xf>
    <xf numFmtId="169" fontId="0" fillId="6" borderId="0" xfId="1" applyNumberFormat="1" applyFont="1" applyFill="1" applyBorder="1"/>
    <xf numFmtId="0" fontId="151" fillId="0" borderId="2" xfId="110" applyBorder="1"/>
    <xf numFmtId="0" fontId="0" fillId="0" borderId="4" xfId="110" applyFont="1" applyBorder="1" applyAlignment="1">
      <alignment horizontal="right"/>
    </xf>
    <xf numFmtId="169" fontId="75" fillId="9" borderId="0" xfId="199" applyNumberFormat="1" applyFont="1" applyFill="1" applyBorder="1" applyAlignment="1">
      <alignment horizontal="right" vertical="center" wrapText="1"/>
    </xf>
    <xf numFmtId="169" fontId="43" fillId="9" borderId="15" xfId="199" applyNumberFormat="1" applyFont="1" applyFill="1" applyBorder="1" applyAlignment="1">
      <alignment horizontal="right" vertical="center" wrapText="1"/>
    </xf>
    <xf numFmtId="0" fontId="37" fillId="0" borderId="4" xfId="110" applyFont="1" applyBorder="1" applyAlignment="1">
      <alignment horizontal="right"/>
    </xf>
    <xf numFmtId="0" fontId="0" fillId="0" borderId="0" xfId="110" applyFont="1" applyBorder="1" applyAlignment="1">
      <alignment horizontal="center" vertical="center" textRotation="90"/>
    </xf>
    <xf numFmtId="0" fontId="36" fillId="9" borderId="0" xfId="64" applyFont="1" applyFill="1" applyBorder="1" applyAlignment="1">
      <alignment vertical="center" wrapText="1"/>
    </xf>
    <xf numFmtId="169" fontId="43" fillId="9" borderId="0" xfId="199" applyNumberFormat="1" applyFont="1" applyFill="1" applyBorder="1" applyAlignment="1">
      <alignment horizontal="right" vertical="center" wrapText="1"/>
    </xf>
    <xf numFmtId="169" fontId="44" fillId="9" borderId="0" xfId="199" applyNumberFormat="1" applyFont="1" applyFill="1" applyBorder="1" applyAlignment="1">
      <alignment horizontal="right" vertical="center" wrapText="1"/>
    </xf>
    <xf numFmtId="0" fontId="32" fillId="0" borderId="2" xfId="64" applyFont="1" applyFill="1" applyBorder="1" applyAlignment="1">
      <alignment horizontal="center" vertical="center" wrapText="1"/>
    </xf>
    <xf numFmtId="0" fontId="25" fillId="0" borderId="0" xfId="64" applyFont="1" applyFill="1" applyBorder="1" applyAlignment="1">
      <alignment wrapText="1"/>
    </xf>
    <xf numFmtId="0" fontId="39" fillId="0" borderId="0" xfId="64" applyFont="1" applyFill="1" applyBorder="1" applyAlignment="1">
      <alignment wrapText="1"/>
    </xf>
    <xf numFmtId="0" fontId="21" fillId="0" borderId="0" xfId="0" applyFont="1" applyFill="1" applyBorder="1" applyAlignment="1">
      <alignment horizontal="center"/>
    </xf>
    <xf numFmtId="0" fontId="25" fillId="0" borderId="2" xfId="64" applyFont="1" applyFill="1" applyBorder="1" applyAlignment="1">
      <alignment horizontal="center" vertical="top" wrapText="1"/>
    </xf>
    <xf numFmtId="0" fontId="21" fillId="0" borderId="2" xfId="110" applyFont="1" applyFill="1" applyBorder="1" applyAlignment="1">
      <alignment horizontal="center" vertical="top" wrapText="1"/>
    </xf>
    <xf numFmtId="0" fontId="25" fillId="0" borderId="0" xfId="64" applyFont="1" applyFill="1" applyBorder="1" applyAlignment="1">
      <alignment horizontal="center" vertical="top" wrapText="1"/>
    </xf>
    <xf numFmtId="169" fontId="60" fillId="0" borderId="1" xfId="199" applyNumberFormat="1" applyFont="1" applyFill="1" applyBorder="1" applyAlignment="1">
      <alignment horizontal="right" vertical="center" wrapText="1"/>
    </xf>
    <xf numFmtId="0" fontId="77" fillId="0" borderId="0" xfId="0" applyFont="1" applyFill="1" applyBorder="1" applyAlignment="1">
      <alignment horizontal="center"/>
    </xf>
    <xf numFmtId="0" fontId="42" fillId="0" borderId="2" xfId="64" applyFont="1" applyFill="1" applyBorder="1" applyAlignment="1">
      <alignment horizontal="right"/>
    </xf>
    <xf numFmtId="0" fontId="42" fillId="0" borderId="0" xfId="64" applyFont="1" applyFill="1" applyBorder="1" applyAlignment="1">
      <alignment horizontal="right"/>
    </xf>
    <xf numFmtId="169" fontId="78" fillId="9" borderId="2" xfId="199" applyNumberFormat="1" applyFont="1" applyFill="1" applyBorder="1" applyAlignment="1">
      <alignment horizontal="right" vertical="center" wrapText="1"/>
    </xf>
    <xf numFmtId="169" fontId="44" fillId="9" borderId="2" xfId="199" applyNumberFormat="1" applyFont="1" applyFill="1" applyBorder="1" applyAlignment="1">
      <alignment horizontal="right" vertical="center" wrapText="1"/>
    </xf>
    <xf numFmtId="169" fontId="79" fillId="0" borderId="0" xfId="199" applyNumberFormat="1" applyFont="1" applyFill="1" applyBorder="1" applyAlignment="1">
      <alignment horizontal="right" vertical="center" wrapText="1"/>
    </xf>
    <xf numFmtId="9" fontId="42" fillId="0" borderId="0" xfId="3" applyFont="1" applyFill="1" applyBorder="1" applyAlignment="1">
      <alignment horizontal="right"/>
    </xf>
    <xf numFmtId="169" fontId="44" fillId="0" borderId="1" xfId="199" applyNumberFormat="1" applyFont="1" applyFill="1" applyBorder="1" applyAlignment="1">
      <alignment horizontal="right" vertical="center" wrapText="1"/>
    </xf>
    <xf numFmtId="169" fontId="43" fillId="9" borderId="2" xfId="199" applyNumberFormat="1" applyFont="1" applyFill="1" applyBorder="1" applyAlignment="1">
      <alignment horizontal="right" vertical="center" wrapText="1"/>
    </xf>
    <xf numFmtId="9" fontId="44" fillId="0" borderId="0" xfId="3" applyFont="1" applyFill="1" applyBorder="1" applyAlignment="1">
      <alignment horizontal="right" vertical="center" wrapText="1"/>
    </xf>
    <xf numFmtId="169" fontId="34" fillId="0" borderId="0" xfId="62" applyNumberFormat="1" applyFont="1" applyFill="1" applyBorder="1" applyAlignment="1">
      <alignment horizontal="left" vertical="center"/>
    </xf>
    <xf numFmtId="0" fontId="46" fillId="9" borderId="1" xfId="64" applyFont="1" applyFill="1" applyBorder="1" applyAlignment="1">
      <alignment vertical="center" wrapText="1"/>
    </xf>
    <xf numFmtId="169" fontId="80" fillId="9" borderId="1" xfId="199" applyNumberFormat="1" applyFont="1" applyFill="1" applyBorder="1" applyAlignment="1">
      <alignment horizontal="right" vertical="center" wrapText="1"/>
    </xf>
    <xf numFmtId="9" fontId="48" fillId="0" borderId="1" xfId="3" applyFont="1" applyFill="1" applyBorder="1" applyAlignment="1">
      <alignment horizontal="center" vertical="center" wrapText="1"/>
    </xf>
    <xf numFmtId="0" fontId="46" fillId="0" borderId="2" xfId="110" applyFont="1" applyFill="1" applyBorder="1" applyAlignment="1">
      <alignment vertical="center"/>
    </xf>
    <xf numFmtId="0" fontId="46" fillId="0" borderId="3" xfId="110" applyFont="1" applyFill="1" applyBorder="1" applyAlignment="1">
      <alignment vertical="center"/>
    </xf>
    <xf numFmtId="0" fontId="39" fillId="0" borderId="1" xfId="0" applyFont="1" applyBorder="1" applyAlignment="1">
      <alignment horizontal="center"/>
    </xf>
    <xf numFmtId="0" fontId="48" fillId="0" borderId="1" xfId="0" applyFont="1" applyBorder="1" applyAlignment="1">
      <alignment horizontal="center"/>
    </xf>
    <xf numFmtId="0" fontId="48" fillId="0" borderId="0" xfId="0" applyFont="1"/>
    <xf numFmtId="0" fontId="31" fillId="0" borderId="0" xfId="0" applyFont="1" applyAlignment="1">
      <alignment horizontal="right"/>
    </xf>
    <xf numFmtId="0" fontId="31" fillId="0" borderId="2" xfId="110" applyFont="1" applyBorder="1"/>
    <xf numFmtId="0" fontId="31" fillId="0" borderId="4" xfId="110" applyFont="1" applyBorder="1" applyAlignment="1">
      <alignment horizontal="right"/>
    </xf>
    <xf numFmtId="0" fontId="31" fillId="0" borderId="0" xfId="110" applyFont="1" applyBorder="1" applyAlignment="1">
      <alignment horizontal="center" vertical="center" textRotation="90"/>
    </xf>
    <xf numFmtId="0" fontId="59" fillId="9" borderId="0" xfId="64" applyFont="1" applyFill="1" applyBorder="1" applyAlignment="1">
      <alignment vertical="center" wrapText="1"/>
    </xf>
    <xf numFmtId="169" fontId="60" fillId="9" borderId="0" xfId="199" applyNumberFormat="1" applyFont="1" applyFill="1" applyBorder="1" applyAlignment="1">
      <alignment horizontal="right" vertical="center" wrapText="1"/>
    </xf>
    <xf numFmtId="169" fontId="41" fillId="9" borderId="0" xfId="199" applyNumberFormat="1" applyFont="1" applyFill="1" applyBorder="1" applyAlignment="1">
      <alignment horizontal="right" vertical="center" wrapText="1"/>
    </xf>
    <xf numFmtId="0" fontId="31" fillId="0" borderId="2" xfId="64" applyFont="1" applyFill="1" applyBorder="1" applyAlignment="1">
      <alignment horizontal="center" vertical="center" wrapText="1"/>
    </xf>
    <xf numFmtId="0" fontId="31" fillId="0" borderId="0" xfId="110" applyFont="1" applyFill="1" applyBorder="1"/>
    <xf numFmtId="0" fontId="39" fillId="0" borderId="0" xfId="0" applyFont="1" applyFill="1" applyBorder="1" applyAlignment="1">
      <alignment horizontal="center"/>
    </xf>
    <xf numFmtId="0" fontId="39" fillId="0" borderId="2" xfId="110" applyFont="1" applyFill="1" applyBorder="1" applyAlignment="1">
      <alignment horizontal="center" vertical="top" wrapText="1"/>
    </xf>
    <xf numFmtId="0" fontId="39" fillId="0" borderId="0" xfId="64" applyFont="1" applyFill="1" applyBorder="1" applyAlignment="1">
      <alignment horizontal="center" vertical="top" wrapText="1"/>
    </xf>
    <xf numFmtId="0" fontId="48" fillId="0" borderId="0" xfId="64" applyFont="1" applyFill="1" applyBorder="1" applyAlignment="1">
      <alignment horizontal="center" vertical="center"/>
    </xf>
    <xf numFmtId="0" fontId="48" fillId="0" borderId="2" xfId="64" applyFont="1" applyFill="1" applyBorder="1" applyAlignment="1">
      <alignment horizontal="right"/>
    </xf>
    <xf numFmtId="0" fontId="48" fillId="0" borderId="0" xfId="64" applyFont="1" applyFill="1" applyBorder="1" applyAlignment="1">
      <alignment horizontal="right"/>
    </xf>
    <xf numFmtId="169" fontId="60" fillId="9" borderId="2" xfId="199" applyNumberFormat="1" applyFont="1" applyFill="1" applyBorder="1" applyAlignment="1">
      <alignment horizontal="right" vertical="center" wrapText="1"/>
    </xf>
    <xf numFmtId="0" fontId="46" fillId="0" borderId="1" xfId="110" applyFont="1" applyFill="1" applyBorder="1" applyAlignment="1">
      <alignment horizontal="center" vertical="center"/>
    </xf>
    <xf numFmtId="174" fontId="31" fillId="0" borderId="4" xfId="0" applyNumberFormat="1" applyFont="1" applyFill="1" applyBorder="1" applyAlignment="1">
      <alignment vertical="top"/>
    </xf>
    <xf numFmtId="0" fontId="31" fillId="6" borderId="1" xfId="0" applyFont="1" applyFill="1" applyBorder="1" applyAlignment="1">
      <alignment horizontal="right"/>
    </xf>
    <xf numFmtId="169" fontId="31" fillId="6" borderId="1" xfId="1" applyNumberFormat="1" applyFont="1" applyFill="1" applyBorder="1"/>
    <xf numFmtId="169" fontId="31" fillId="0" borderId="0" xfId="0" applyNumberFormat="1" applyFont="1"/>
    <xf numFmtId="169" fontId="47" fillId="0" borderId="0" xfId="62" applyNumberFormat="1" applyFont="1" applyFill="1" applyBorder="1" applyAlignment="1">
      <alignment horizontal="left" vertical="center"/>
    </xf>
    <xf numFmtId="0" fontId="46" fillId="0" borderId="4" xfId="110" applyFont="1" applyFill="1" applyBorder="1" applyAlignment="1">
      <alignment horizontal="center" vertical="center"/>
    </xf>
    <xf numFmtId="0" fontId="39" fillId="2" borderId="16" xfId="64" applyFont="1" applyFill="1" applyBorder="1" applyAlignment="1">
      <alignment horizontal="center" vertical="center" wrapText="1"/>
    </xf>
    <xf numFmtId="0" fontId="39" fillId="2" borderId="0" xfId="64" applyFont="1" applyFill="1" applyBorder="1" applyAlignment="1">
      <alignment horizontal="center" vertical="center" wrapText="1"/>
    </xf>
    <xf numFmtId="0" fontId="39" fillId="2" borderId="20" xfId="64" applyFont="1" applyFill="1" applyBorder="1" applyAlignment="1">
      <alignment horizontal="center" vertical="center" wrapText="1"/>
    </xf>
    <xf numFmtId="0" fontId="151" fillId="0" borderId="0" xfId="73" applyFill="1"/>
    <xf numFmtId="0" fontId="151" fillId="0" borderId="0" xfId="73"/>
    <xf numFmtId="0" fontId="34" fillId="0" borderId="0" xfId="62" applyFont="1" applyFill="1" applyBorder="1" applyAlignment="1">
      <alignment horizontal="left" vertical="center"/>
    </xf>
    <xf numFmtId="0" fontId="21" fillId="0" borderId="1" xfId="110" applyFont="1" applyFill="1" applyBorder="1" applyAlignment="1">
      <alignment horizontal="center" vertical="center"/>
    </xf>
    <xf numFmtId="0" fontId="73" fillId="0" borderId="1" xfId="110" applyFont="1" applyFill="1" applyBorder="1" applyAlignment="1">
      <alignment horizontal="center" vertical="center" wrapText="1"/>
    </xf>
    <xf numFmtId="0" fontId="42" fillId="0" borderId="3" xfId="64" applyFont="1" applyFill="1" applyBorder="1" applyAlignment="1">
      <alignment horizontal="center" vertical="center"/>
    </xf>
    <xf numFmtId="0" fontId="30" fillId="0" borderId="0" xfId="0" applyFont="1" applyAlignment="1">
      <alignment vertical="center"/>
    </xf>
    <xf numFmtId="0" fontId="0" fillId="0" borderId="0" xfId="73" applyFont="1"/>
    <xf numFmtId="0" fontId="3" fillId="0" borderId="1" xfId="110" applyFont="1" applyFill="1" applyBorder="1" applyAlignment="1">
      <alignment horizontal="left" vertical="center"/>
    </xf>
    <xf numFmtId="0" fontId="25" fillId="0" borderId="1" xfId="64" applyFont="1" applyFill="1" applyBorder="1" applyAlignment="1">
      <alignment horizontal="center" vertical="top"/>
    </xf>
    <xf numFmtId="0" fontId="42" fillId="0" borderId="1" xfId="64" applyFont="1" applyFill="1" applyBorder="1" applyAlignment="1">
      <alignment horizontal="right" wrapText="1"/>
    </xf>
    <xf numFmtId="0" fontId="0" fillId="0" borderId="0" xfId="73" applyFont="1" applyFill="1"/>
    <xf numFmtId="0" fontId="3" fillId="0" borderId="32" xfId="73" applyFont="1" applyBorder="1" applyAlignment="1">
      <alignment horizontal="center"/>
    </xf>
    <xf numFmtId="0" fontId="0" fillId="0" borderId="33" xfId="73" applyFont="1" applyBorder="1"/>
    <xf numFmtId="0" fontId="0" fillId="0" borderId="0" xfId="73" applyFont="1" applyAlignment="1">
      <alignment wrapText="1"/>
    </xf>
    <xf numFmtId="0" fontId="3" fillId="0" borderId="33" xfId="110" applyFont="1" applyBorder="1" applyAlignment="1">
      <alignment horizontal="center"/>
    </xf>
    <xf numFmtId="0" fontId="21" fillId="0" borderId="2" xfId="110" applyFont="1" applyFill="1" applyBorder="1" applyAlignment="1">
      <alignment horizontal="center" vertical="center"/>
    </xf>
    <xf numFmtId="0" fontId="151" fillId="0" borderId="33" xfId="110" applyBorder="1" applyAlignment="1">
      <alignment horizontal="center"/>
    </xf>
    <xf numFmtId="0" fontId="52" fillId="0" borderId="33" xfId="110" applyFont="1" applyBorder="1" applyAlignment="1">
      <alignment horizontal="center"/>
    </xf>
    <xf numFmtId="0" fontId="21" fillId="0" borderId="0" xfId="0" applyFont="1" applyAlignment="1"/>
    <xf numFmtId="169" fontId="0" fillId="0" borderId="0" xfId="73" applyNumberFormat="1" applyFont="1"/>
    <xf numFmtId="0" fontId="21" fillId="0" borderId="1" xfId="110" applyFont="1" applyFill="1" applyBorder="1" applyAlignment="1">
      <alignment horizontal="center" vertical="top" wrapText="1"/>
    </xf>
    <xf numFmtId="169" fontId="77" fillId="0" borderId="0" xfId="0" applyNumberFormat="1" applyFont="1"/>
    <xf numFmtId="169" fontId="151" fillId="0" borderId="0" xfId="73" applyNumberFormat="1"/>
    <xf numFmtId="0" fontId="0" fillId="0" borderId="0" xfId="0" applyAlignment="1"/>
    <xf numFmtId="0" fontId="9" fillId="0" borderId="0" xfId="64" applyFont="1" applyFill="1" applyBorder="1" applyAlignment="1">
      <alignment vertical="center"/>
    </xf>
    <xf numFmtId="0" fontId="42" fillId="0" borderId="4" xfId="64" applyFont="1" applyFill="1" applyBorder="1" applyAlignment="1">
      <alignment horizontal="center" vertical="center" wrapText="1"/>
    </xf>
    <xf numFmtId="0" fontId="42" fillId="0" borderId="13" xfId="64" applyFont="1" applyFill="1" applyBorder="1" applyAlignment="1">
      <alignment horizontal="center" vertical="center"/>
    </xf>
    <xf numFmtId="0" fontId="42" fillId="12" borderId="34" xfId="64" applyFont="1" applyFill="1" applyBorder="1" applyAlignment="1">
      <alignment vertical="center" wrapText="1"/>
    </xf>
    <xf numFmtId="0" fontId="42" fillId="12" borderId="34" xfId="64" applyFont="1" applyFill="1" applyBorder="1" applyAlignment="1">
      <alignment horizontal="center" vertical="center" wrapText="1"/>
    </xf>
    <xf numFmtId="0" fontId="42" fillId="12" borderId="23" xfId="64" applyFont="1" applyFill="1" applyBorder="1" applyAlignment="1">
      <alignment horizontal="center" vertical="center" wrapText="1"/>
    </xf>
    <xf numFmtId="0" fontId="42" fillId="12" borderId="22" xfId="64" applyFont="1" applyFill="1" applyBorder="1" applyAlignment="1">
      <alignment horizontal="center" vertical="center" wrapText="1"/>
    </xf>
    <xf numFmtId="0" fontId="42" fillId="12" borderId="36" xfId="64" applyFont="1" applyFill="1" applyBorder="1" applyAlignment="1">
      <alignment vertical="center" wrapText="1"/>
    </xf>
    <xf numFmtId="0" fontId="42" fillId="12" borderId="36" xfId="64" applyFont="1" applyFill="1" applyBorder="1" applyAlignment="1">
      <alignment horizontal="center" vertical="center" wrapText="1"/>
    </xf>
    <xf numFmtId="0" fontId="42" fillId="12" borderId="37" xfId="64" applyFont="1" applyFill="1" applyBorder="1" applyAlignment="1">
      <alignment horizontal="center" vertical="center" wrapText="1"/>
    </xf>
    <xf numFmtId="0" fontId="42" fillId="12" borderId="38" xfId="64" applyFont="1" applyFill="1" applyBorder="1" applyAlignment="1">
      <alignment horizontal="center" vertical="center" wrapText="1"/>
    </xf>
    <xf numFmtId="0" fontId="42" fillId="12" borderId="39" xfId="64" applyFont="1" applyFill="1" applyBorder="1" applyAlignment="1">
      <alignment vertical="center" wrapText="1"/>
    </xf>
    <xf numFmtId="0" fontId="42" fillId="12" borderId="39" xfId="64" applyFont="1" applyFill="1" applyBorder="1" applyAlignment="1">
      <alignment horizontal="center" vertical="center" wrapText="1"/>
    </xf>
    <xf numFmtId="0" fontId="42" fillId="12" borderId="40" xfId="64" applyFont="1" applyFill="1" applyBorder="1" applyAlignment="1">
      <alignment horizontal="center" vertical="center" wrapText="1"/>
    </xf>
    <xf numFmtId="0" fontId="151" fillId="0" borderId="7" xfId="110" applyBorder="1"/>
    <xf numFmtId="0" fontId="0" fillId="0" borderId="4" xfId="0" applyBorder="1"/>
    <xf numFmtId="0" fontId="151" fillId="0" borderId="12" xfId="110" applyBorder="1"/>
    <xf numFmtId="0" fontId="0" fillId="0" borderId="13" xfId="110" applyFont="1" applyBorder="1" applyAlignment="1">
      <alignment horizontal="right"/>
    </xf>
    <xf numFmtId="169" fontId="75" fillId="9" borderId="2" xfId="199" applyNumberFormat="1" applyFont="1" applyFill="1" applyBorder="1" applyAlignment="1">
      <alignment horizontal="right" vertical="center" wrapText="1"/>
    </xf>
    <xf numFmtId="169" fontId="75" fillId="9" borderId="4" xfId="199" applyNumberFormat="1" applyFont="1" applyFill="1" applyBorder="1" applyAlignment="1">
      <alignment horizontal="right" vertical="center" wrapText="1"/>
    </xf>
    <xf numFmtId="0" fontId="151" fillId="0" borderId="16" xfId="110" applyBorder="1"/>
    <xf numFmtId="0" fontId="0" fillId="0" borderId="20" xfId="110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73" applyFont="1" applyBorder="1" applyAlignment="1">
      <alignment horizontal="right" vertical="center"/>
    </xf>
    <xf numFmtId="0" fontId="77" fillId="0" borderId="0" xfId="0" applyFont="1" applyFill="1" applyBorder="1"/>
    <xf numFmtId="0" fontId="71" fillId="0" borderId="0" xfId="107" applyFont="1" applyFill="1" applyBorder="1" applyAlignment="1">
      <alignment vertical="center" textRotation="90" wrapText="1"/>
    </xf>
    <xf numFmtId="0" fontId="32" fillId="0" borderId="0" xfId="64" applyFont="1" applyFill="1" applyBorder="1" applyAlignment="1">
      <alignment vertical="center" wrapText="1"/>
    </xf>
    <xf numFmtId="169" fontId="77" fillId="0" borderId="0" xfId="0" applyNumberFormat="1" applyFont="1" applyFill="1" applyBorder="1"/>
    <xf numFmtId="0" fontId="3" fillId="0" borderId="0" xfId="0" applyFont="1" applyFill="1" applyBorder="1"/>
    <xf numFmtId="0" fontId="81" fillId="0" borderId="0" xfId="107" applyFont="1" applyFill="1" applyBorder="1" applyAlignment="1">
      <alignment vertical="center" textRotation="90" wrapText="1"/>
    </xf>
    <xf numFmtId="0" fontId="9" fillId="0" borderId="0" xfId="64" applyFont="1" applyFill="1" applyBorder="1" applyAlignment="1">
      <alignment vertical="center" wrapText="1"/>
    </xf>
    <xf numFmtId="169" fontId="75" fillId="0" borderId="0" xfId="199" applyNumberFormat="1" applyFont="1" applyFill="1" applyBorder="1" applyAlignment="1">
      <alignment horizontal="right" vertical="center" wrapText="1"/>
    </xf>
    <xf numFmtId="169" fontId="82" fillId="0" borderId="0" xfId="0" applyNumberFormat="1" applyFont="1" applyFill="1" applyBorder="1"/>
    <xf numFmtId="0" fontId="71" fillId="0" borderId="0" xfId="107" applyFont="1" applyFill="1" applyBorder="1" applyAlignment="1">
      <alignment horizontal="center" vertical="center" textRotation="90" wrapText="1"/>
    </xf>
    <xf numFmtId="0" fontId="31" fillId="0" borderId="0" xfId="110" applyFont="1" applyFill="1" applyBorder="1" applyAlignment="1">
      <alignment horizontal="center" vertical="center"/>
    </xf>
    <xf numFmtId="177" fontId="77" fillId="0" borderId="0" xfId="2" applyNumberFormat="1" applyFont="1" applyFill="1" applyBorder="1"/>
    <xf numFmtId="9" fontId="77" fillId="0" borderId="0" xfId="160" applyFont="1" applyFill="1" applyBorder="1"/>
    <xf numFmtId="177" fontId="82" fillId="0" borderId="0" xfId="2" applyNumberFormat="1" applyFont="1" applyFill="1" applyBorder="1"/>
    <xf numFmtId="9" fontId="82" fillId="0" borderId="0" xfId="160" applyFont="1" applyFill="1" applyBorder="1"/>
    <xf numFmtId="0" fontId="82" fillId="0" borderId="0" xfId="0" applyFont="1"/>
    <xf numFmtId="0" fontId="42" fillId="0" borderId="3" xfId="64" applyFont="1" applyFill="1" applyBorder="1" applyAlignment="1">
      <alignment horizontal="center" vertical="center" wrapText="1"/>
    </xf>
    <xf numFmtId="0" fontId="42" fillId="0" borderId="31" xfId="64" applyFont="1" applyFill="1" applyBorder="1" applyAlignment="1">
      <alignment horizontal="center" vertical="center"/>
    </xf>
    <xf numFmtId="0" fontId="42" fillId="12" borderId="41" xfId="64" applyFont="1" applyFill="1" applyBorder="1" applyAlignment="1">
      <alignment horizontal="center" vertical="center" wrapText="1"/>
    </xf>
    <xf numFmtId="0" fontId="0" fillId="0" borderId="42" xfId="0" applyBorder="1" applyAlignment="1">
      <alignment vertical="center" wrapText="1"/>
    </xf>
    <xf numFmtId="0" fontId="42" fillId="0" borderId="42" xfId="64" applyFont="1" applyFill="1" applyBorder="1" applyAlignment="1">
      <alignment horizontal="center" vertical="center" wrapText="1"/>
    </xf>
    <xf numFmtId="0" fontId="0" fillId="0" borderId="36" xfId="0" applyBorder="1" applyAlignment="1">
      <alignment vertical="center" wrapText="1"/>
    </xf>
    <xf numFmtId="0" fontId="42" fillId="0" borderId="36" xfId="64" applyFont="1" applyFill="1" applyBorder="1" applyAlignment="1">
      <alignment horizontal="center" vertical="center" wrapText="1"/>
    </xf>
    <xf numFmtId="0" fontId="0" fillId="0" borderId="34" xfId="0" applyBorder="1" applyAlignment="1">
      <alignment vertical="center"/>
    </xf>
    <xf numFmtId="0" fontId="42" fillId="0" borderId="34" xfId="64" applyFont="1" applyFill="1" applyBorder="1" applyAlignment="1">
      <alignment horizontal="center" vertical="center" wrapText="1"/>
    </xf>
    <xf numFmtId="0" fontId="0" fillId="0" borderId="7" xfId="0" applyBorder="1" applyAlignment="1">
      <alignment vertical="center"/>
    </xf>
    <xf numFmtId="0" fontId="0" fillId="0" borderId="34" xfId="0" applyBorder="1" applyAlignment="1">
      <alignment vertical="center" wrapText="1"/>
    </xf>
    <xf numFmtId="0" fontId="0" fillId="0" borderId="36" xfId="0" applyFill="1" applyBorder="1" applyAlignment="1">
      <alignment vertical="center" wrapText="1"/>
    </xf>
    <xf numFmtId="0" fontId="19" fillId="0" borderId="0" xfId="73" applyFont="1" applyBorder="1" applyAlignment="1">
      <alignment vertical="center"/>
    </xf>
    <xf numFmtId="0" fontId="25" fillId="0" borderId="1" xfId="64" applyFont="1" applyFill="1" applyBorder="1" applyAlignment="1">
      <alignment horizontal="left" vertical="center" wrapText="1" indent="2"/>
    </xf>
    <xf numFmtId="0" fontId="42" fillId="12" borderId="27" xfId="64" applyFont="1" applyFill="1" applyBorder="1" applyAlignment="1">
      <alignment horizontal="center" vertical="center" wrapText="1"/>
    </xf>
    <xf numFmtId="0" fontId="42" fillId="12" borderId="43" xfId="64" applyFont="1" applyFill="1" applyBorder="1" applyAlignment="1">
      <alignment horizontal="center" vertical="center" wrapText="1"/>
    </xf>
    <xf numFmtId="0" fontId="42" fillId="12" borderId="25" xfId="64" applyFont="1" applyFill="1" applyBorder="1" applyAlignment="1">
      <alignment horizontal="center" vertical="center" wrapText="1"/>
    </xf>
    <xf numFmtId="0" fontId="42" fillId="0" borderId="42" xfId="64" applyFont="1" applyFill="1" applyBorder="1" applyAlignment="1">
      <alignment vertical="center" wrapText="1"/>
    </xf>
    <xf numFmtId="0" fontId="42" fillId="0" borderId="36" xfId="64" applyFont="1" applyFill="1" applyBorder="1" applyAlignment="1">
      <alignment vertical="center" wrapText="1"/>
    </xf>
    <xf numFmtId="0" fontId="42" fillId="0" borderId="34" xfId="64" applyFont="1" applyFill="1" applyBorder="1" applyAlignment="1">
      <alignment vertical="center" wrapText="1"/>
    </xf>
    <xf numFmtId="0" fontId="83" fillId="0" borderId="5" xfId="110" applyFont="1" applyBorder="1" applyAlignment="1"/>
    <xf numFmtId="0" fontId="3" fillId="0" borderId="5" xfId="110" applyFont="1" applyBorder="1" applyAlignment="1"/>
    <xf numFmtId="169" fontId="68" fillId="7" borderId="1" xfId="199" applyNumberFormat="1" applyFont="1" applyFill="1" applyBorder="1" applyAlignment="1">
      <alignment horizontal="right" vertical="center" wrapText="1"/>
    </xf>
    <xf numFmtId="0" fontId="31" fillId="0" borderId="0" xfId="110" applyFont="1" applyFill="1"/>
    <xf numFmtId="0" fontId="84" fillId="0" borderId="1" xfId="0" applyFont="1" applyFill="1" applyBorder="1" applyAlignment="1">
      <alignment vertical="center"/>
    </xf>
    <xf numFmtId="0" fontId="84" fillId="0" borderId="1" xfId="0" applyFont="1" applyFill="1" applyBorder="1" applyAlignment="1">
      <alignment vertical="center" wrapText="1"/>
    </xf>
    <xf numFmtId="0" fontId="0" fillId="0" borderId="1" xfId="0" applyFill="1" applyBorder="1" applyAlignment="1">
      <alignment vertical="center"/>
    </xf>
    <xf numFmtId="169" fontId="43" fillId="7" borderId="1" xfId="199" applyNumberFormat="1" applyFont="1" applyFill="1" applyBorder="1" applyAlignment="1">
      <alignment horizontal="right" vertical="center" wrapText="1"/>
    </xf>
    <xf numFmtId="0" fontId="85" fillId="0" borderId="1" xfId="0" applyFont="1" applyFill="1" applyBorder="1" applyAlignment="1">
      <alignment vertical="center"/>
    </xf>
    <xf numFmtId="0" fontId="0" fillId="0" borderId="1" xfId="0" applyFont="1" applyBorder="1"/>
    <xf numFmtId="0" fontId="25" fillId="0" borderId="7" xfId="64" applyFont="1" applyFill="1" applyBorder="1" applyAlignment="1">
      <alignment vertical="center" textRotation="90" wrapText="1"/>
    </xf>
    <xf numFmtId="169" fontId="79" fillId="9" borderId="1" xfId="199" applyNumberFormat="1" applyFont="1" applyFill="1" applyBorder="1" applyAlignment="1">
      <alignment horizontal="right" vertical="center" wrapText="1"/>
    </xf>
    <xf numFmtId="169" fontId="68" fillId="9" borderId="1" xfId="199" applyNumberFormat="1" applyFont="1" applyFill="1" applyBorder="1" applyAlignment="1">
      <alignment horizontal="right" vertical="center" wrapText="1"/>
    </xf>
    <xf numFmtId="0" fontId="31" fillId="0" borderId="1" xfId="0" applyFont="1" applyBorder="1"/>
    <xf numFmtId="9" fontId="31" fillId="0" borderId="0" xfId="3" applyFont="1"/>
    <xf numFmtId="0" fontId="31" fillId="0" borderId="1" xfId="0" applyFont="1" applyBorder="1" applyAlignment="1">
      <alignment horizontal="center"/>
    </xf>
    <xf numFmtId="0" fontId="86" fillId="0" borderId="0" xfId="110" applyFont="1"/>
    <xf numFmtId="0" fontId="3" fillId="0" borderId="6" xfId="110" applyFont="1" applyFill="1" applyBorder="1" applyAlignment="1">
      <alignment horizontal="center" vertical="center" wrapText="1"/>
    </xf>
    <xf numFmtId="0" fontId="3" fillId="0" borderId="7" xfId="110" applyFont="1" applyFill="1" applyBorder="1" applyAlignment="1">
      <alignment horizontal="center" vertical="center" wrapText="1"/>
    </xf>
    <xf numFmtId="0" fontId="87" fillId="0" borderId="0" xfId="110" applyFont="1" applyFill="1"/>
    <xf numFmtId="0" fontId="151" fillId="12" borderId="1" xfId="110" applyFill="1" applyBorder="1"/>
    <xf numFmtId="169" fontId="43" fillId="2" borderId="1" xfId="199" applyNumberFormat="1" applyFont="1" applyFill="1" applyBorder="1" applyAlignment="1">
      <alignment horizontal="right" vertical="center" wrapText="1"/>
    </xf>
    <xf numFmtId="169" fontId="60" fillId="10" borderId="1" xfId="199" applyNumberFormat="1" applyFont="1" applyFill="1" applyBorder="1" applyAlignment="1">
      <alignment horizontal="right" vertical="center" wrapText="1"/>
    </xf>
    <xf numFmtId="0" fontId="46" fillId="0" borderId="6" xfId="110" applyFont="1" applyFill="1" applyBorder="1" applyAlignment="1">
      <alignment horizontal="center" vertical="center" wrapText="1"/>
    </xf>
    <xf numFmtId="0" fontId="46" fillId="0" borderId="7" xfId="110" applyFont="1" applyFill="1" applyBorder="1" applyAlignment="1">
      <alignment horizontal="center" vertical="center" wrapText="1"/>
    </xf>
    <xf numFmtId="0" fontId="88" fillId="0" borderId="1" xfId="0" applyFont="1" applyFill="1" applyBorder="1" applyAlignment="1">
      <alignment vertical="center"/>
    </xf>
    <xf numFmtId="0" fontId="88" fillId="0" borderId="1" xfId="0" applyFont="1" applyFill="1" applyBorder="1" applyAlignment="1">
      <alignment vertical="center" wrapText="1"/>
    </xf>
    <xf numFmtId="0" fontId="31" fillId="0" borderId="1" xfId="0" applyFont="1" applyFill="1" applyBorder="1" applyAlignment="1">
      <alignment vertical="center"/>
    </xf>
    <xf numFmtId="0" fontId="39" fillId="0" borderId="7" xfId="64" applyFont="1" applyFill="1" applyBorder="1" applyAlignment="1">
      <alignment vertical="center" textRotation="90" wrapText="1"/>
    </xf>
    <xf numFmtId="9" fontId="60" fillId="9" borderId="1" xfId="3" applyFont="1" applyFill="1" applyBorder="1" applyAlignment="1">
      <alignment horizontal="right" vertical="center" wrapText="1"/>
    </xf>
    <xf numFmtId="0" fontId="31" fillId="12" borderId="1" xfId="110" applyFont="1" applyFill="1" applyBorder="1"/>
    <xf numFmtId="0" fontId="31" fillId="0" borderId="4" xfId="0" applyFont="1" applyBorder="1" applyAlignment="1">
      <alignment horizontal="center"/>
    </xf>
    <xf numFmtId="0" fontId="32" fillId="0" borderId="44" xfId="64" applyFont="1" applyFill="1" applyBorder="1" applyAlignment="1">
      <alignment horizontal="center" vertical="center"/>
    </xf>
    <xf numFmtId="0" fontId="42" fillId="0" borderId="44" xfId="64" applyFont="1" applyFill="1" applyBorder="1" applyAlignment="1">
      <alignment horizontal="center" vertical="center"/>
    </xf>
    <xf numFmtId="0" fontId="0" fillId="0" borderId="34" xfId="0" applyBorder="1"/>
    <xf numFmtId="0" fontId="0" fillId="0" borderId="45" xfId="0" applyBorder="1"/>
    <xf numFmtId="0" fontId="0" fillId="0" borderId="27" xfId="0" applyBorder="1"/>
    <xf numFmtId="0" fontId="0" fillId="0" borderId="36" xfId="0" applyBorder="1"/>
    <xf numFmtId="0" fontId="0" fillId="0" borderId="46" xfId="0" applyBorder="1"/>
    <xf numFmtId="0" fontId="0" fillId="0" borderId="43" xfId="0" applyBorder="1"/>
    <xf numFmtId="0" fontId="0" fillId="0" borderId="36" xfId="0" applyBorder="1" applyAlignment="1">
      <alignment vertical="center"/>
    </xf>
    <xf numFmtId="0" fontId="0" fillId="0" borderId="7" xfId="0" applyBorder="1"/>
    <xf numFmtId="0" fontId="0" fillId="0" borderId="47" xfId="0" applyBorder="1"/>
    <xf numFmtId="0" fontId="0" fillId="0" borderId="15" xfId="0" applyBorder="1"/>
    <xf numFmtId="169" fontId="44" fillId="9" borderId="44" xfId="199" applyNumberFormat="1" applyFont="1" applyFill="1" applyBorder="1" applyAlignment="1">
      <alignment horizontal="right" vertical="center" wrapText="1"/>
    </xf>
    <xf numFmtId="169" fontId="44" fillId="9" borderId="4" xfId="199" applyNumberFormat="1" applyFont="1" applyFill="1" applyBorder="1" applyAlignment="1">
      <alignment horizontal="right" vertical="center" wrapText="1"/>
    </xf>
    <xf numFmtId="0" fontId="84" fillId="0" borderId="34" xfId="0" applyFont="1" applyFill="1" applyBorder="1" applyAlignment="1">
      <alignment vertical="center"/>
    </xf>
    <xf numFmtId="0" fontId="0" fillId="0" borderId="42" xfId="0" applyFill="1" applyBorder="1" applyAlignment="1">
      <alignment vertical="center" wrapText="1"/>
    </xf>
    <xf numFmtId="0" fontId="0" fillId="0" borderId="42" xfId="0" applyBorder="1"/>
    <xf numFmtId="0" fontId="84" fillId="0" borderId="36" xfId="0" applyFont="1" applyFill="1" applyBorder="1" applyAlignment="1">
      <alignment vertical="center" wrapText="1"/>
    </xf>
    <xf numFmtId="0" fontId="0" fillId="0" borderId="42" xfId="0" applyBorder="1" applyAlignment="1">
      <alignment vertical="center"/>
    </xf>
    <xf numFmtId="0" fontId="84" fillId="0" borderId="42" xfId="0" applyFont="1" applyFill="1" applyBorder="1" applyAlignment="1">
      <alignment vertical="center"/>
    </xf>
    <xf numFmtId="0" fontId="0" fillId="0" borderId="42" xfId="0" applyFill="1" applyBorder="1" applyAlignment="1">
      <alignment vertical="center"/>
    </xf>
    <xf numFmtId="0" fontId="0" fillId="0" borderId="7" xfId="0" applyFill="1" applyBorder="1" applyAlignment="1">
      <alignment vertical="center" wrapText="1"/>
    </xf>
    <xf numFmtId="0" fontId="0" fillId="0" borderId="7" xfId="0" applyFill="1" applyBorder="1" applyAlignment="1">
      <alignment vertical="center"/>
    </xf>
    <xf numFmtId="0" fontId="3" fillId="0" borderId="49" xfId="110" applyFont="1" applyFill="1" applyBorder="1" applyAlignment="1">
      <alignment horizontal="center" vertical="center" wrapText="1"/>
    </xf>
    <xf numFmtId="0" fontId="0" fillId="0" borderId="15" xfId="110" applyFont="1" applyFill="1" applyBorder="1" applyAlignment="1">
      <alignment horizontal="center" vertical="center" wrapText="1"/>
    </xf>
    <xf numFmtId="0" fontId="3" fillId="0" borderId="1" xfId="110" applyFont="1" applyFill="1" applyBorder="1" applyAlignment="1">
      <alignment horizontal="center" vertical="center" wrapText="1"/>
    </xf>
    <xf numFmtId="0" fontId="151" fillId="0" borderId="34" xfId="110" applyBorder="1"/>
    <xf numFmtId="0" fontId="151" fillId="0" borderId="42" xfId="110" applyBorder="1"/>
    <xf numFmtId="0" fontId="151" fillId="0" borderId="36" xfId="110" applyBorder="1"/>
    <xf numFmtId="0" fontId="0" fillId="0" borderId="42" xfId="110" applyFont="1" applyFill="1" applyBorder="1" applyAlignment="1">
      <alignment horizontal="center" vertical="center"/>
    </xf>
    <xf numFmtId="0" fontId="151" fillId="0" borderId="7" xfId="110" applyFill="1" applyBorder="1"/>
    <xf numFmtId="0" fontId="79" fillId="0" borderId="0" xfId="0" applyFont="1"/>
    <xf numFmtId="0" fontId="0" fillId="0" borderId="1" xfId="0" applyBorder="1" applyAlignment="1">
      <alignment horizontal="center" wrapText="1"/>
    </xf>
    <xf numFmtId="0" fontId="0" fillId="0" borderId="0" xfId="0" applyBorder="1" applyAlignment="1">
      <alignment horizontal="center" vertical="center"/>
    </xf>
    <xf numFmtId="0" fontId="89" fillId="13" borderId="1" xfId="0" applyFont="1" applyFill="1" applyBorder="1" applyAlignment="1">
      <alignment horizontal="center" vertical="center" wrapText="1"/>
    </xf>
    <xf numFmtId="0" fontId="0" fillId="0" borderId="2" xfId="0" applyBorder="1"/>
    <xf numFmtId="169" fontId="43" fillId="10" borderId="1" xfId="199" applyNumberFormat="1" applyFont="1" applyFill="1" applyBorder="1" applyAlignment="1">
      <alignment horizontal="right" vertical="center" wrapText="1"/>
    </xf>
    <xf numFmtId="169" fontId="44" fillId="7" borderId="1" xfId="199" applyNumberFormat="1" applyFont="1" applyFill="1" applyBorder="1" applyAlignment="1">
      <alignment horizontal="right" vertical="center" wrapText="1"/>
    </xf>
    <xf numFmtId="0" fontId="83" fillId="0" borderId="5" xfId="110" applyFont="1" applyBorder="1" applyAlignment="1">
      <alignment horizontal="right"/>
    </xf>
    <xf numFmtId="0" fontId="0" fillId="0" borderId="4" xfId="0" applyBorder="1" applyAlignment="1">
      <alignment horizontal="center" vertical="center"/>
    </xf>
    <xf numFmtId="0" fontId="77" fillId="0" borderId="1" xfId="0" applyFont="1" applyBorder="1"/>
    <xf numFmtId="0" fontId="79" fillId="0" borderId="0" xfId="110" applyFont="1"/>
    <xf numFmtId="0" fontId="79" fillId="0" borderId="1" xfId="0" applyFont="1" applyBorder="1"/>
    <xf numFmtId="0" fontId="79" fillId="0" borderId="1" xfId="110" applyFont="1" applyBorder="1"/>
    <xf numFmtId="0" fontId="151" fillId="0" borderId="1" xfId="110" applyFill="1" applyBorder="1"/>
    <xf numFmtId="0" fontId="31" fillId="0" borderId="1" xfId="110" applyFont="1" applyFill="1" applyBorder="1"/>
    <xf numFmtId="0" fontId="90" fillId="0" borderId="1" xfId="0" applyFont="1" applyBorder="1" applyAlignment="1">
      <alignment horizontal="center" vertical="center"/>
    </xf>
    <xf numFmtId="169" fontId="43" fillId="14" borderId="1" xfId="199" applyNumberFormat="1" applyFont="1" applyFill="1" applyBorder="1" applyAlignment="1">
      <alignment horizontal="right" vertical="center" wrapText="1"/>
    </xf>
    <xf numFmtId="169" fontId="43" fillId="7" borderId="2" xfId="199" applyNumberFormat="1" applyFont="1" applyFill="1" applyBorder="1" applyAlignment="1">
      <alignment horizontal="right" vertical="center" wrapText="1"/>
    </xf>
    <xf numFmtId="0" fontId="60" fillId="0" borderId="1" xfId="110" applyFont="1" applyBorder="1"/>
    <xf numFmtId="169" fontId="44" fillId="10" borderId="1" xfId="199" applyNumberFormat="1" applyFont="1" applyFill="1" applyBorder="1" applyAlignment="1">
      <alignment horizontal="right" vertical="center" wrapText="1"/>
    </xf>
    <xf numFmtId="0" fontId="91" fillId="0" borderId="1" xfId="0" applyFont="1" applyBorder="1"/>
    <xf numFmtId="169" fontId="43" fillId="10" borderId="2" xfId="199" applyNumberFormat="1" applyFont="1" applyFill="1" applyBorder="1" applyAlignment="1">
      <alignment horizontal="right" vertical="center" wrapText="1"/>
    </xf>
    <xf numFmtId="0" fontId="31" fillId="0" borderId="1" xfId="0" applyFont="1" applyBorder="1" applyAlignment="1">
      <alignment horizontal="center" vertical="center"/>
    </xf>
    <xf numFmtId="0" fontId="46" fillId="0" borderId="0" xfId="110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0" xfId="0" applyFont="1" applyBorder="1"/>
    <xf numFmtId="0" fontId="92" fillId="13" borderId="1" xfId="0" applyFont="1" applyFill="1" applyBorder="1" applyAlignment="1">
      <alignment horizontal="center" vertical="center" wrapText="1"/>
    </xf>
    <xf numFmtId="0" fontId="31" fillId="0" borderId="2" xfId="0" applyFont="1" applyBorder="1"/>
    <xf numFmtId="0" fontId="60" fillId="0" borderId="0" xfId="110" applyFont="1"/>
    <xf numFmtId="0" fontId="93" fillId="0" borderId="1" xfId="0" applyFont="1" applyBorder="1" applyAlignment="1">
      <alignment horizontal="center" vertical="center"/>
    </xf>
    <xf numFmtId="0" fontId="3" fillId="0" borderId="44" xfId="110" applyFont="1" applyFill="1" applyBorder="1" applyAlignment="1">
      <alignment horizontal="center" vertical="center"/>
    </xf>
    <xf numFmtId="0" fontId="0" fillId="0" borderId="44" xfId="0" applyBorder="1" applyAlignment="1">
      <alignment horizontal="center"/>
    </xf>
    <xf numFmtId="0" fontId="0" fillId="0" borderId="4" xfId="0" applyBorder="1" applyAlignment="1">
      <alignment horizontal="center" wrapText="1"/>
    </xf>
    <xf numFmtId="0" fontId="42" fillId="0" borderId="50" xfId="64" applyFont="1" applyFill="1" applyBorder="1" applyAlignment="1">
      <alignment horizontal="center" vertical="center"/>
    </xf>
    <xf numFmtId="0" fontId="36" fillId="9" borderId="14" xfId="64" applyFont="1" applyFill="1" applyBorder="1" applyAlignment="1">
      <alignment vertical="center" wrapText="1"/>
    </xf>
    <xf numFmtId="169" fontId="44" fillId="9" borderId="7" xfId="199" applyNumberFormat="1" applyFont="1" applyFill="1" applyBorder="1" applyAlignment="1">
      <alignment horizontal="right" vertical="center" wrapText="1"/>
    </xf>
    <xf numFmtId="169" fontId="44" fillId="9" borderId="47" xfId="199" applyNumberFormat="1" applyFont="1" applyFill="1" applyBorder="1" applyAlignment="1">
      <alignment horizontal="right" vertical="center" wrapText="1"/>
    </xf>
    <xf numFmtId="0" fontId="0" fillId="0" borderId="44" xfId="0" applyBorder="1"/>
    <xf numFmtId="0" fontId="36" fillId="9" borderId="1" xfId="64" applyFont="1" applyFill="1" applyBorder="1" applyAlignment="1">
      <alignment vertical="center" wrapText="1"/>
    </xf>
    <xf numFmtId="0" fontId="89" fillId="13" borderId="34" xfId="0" applyFont="1" applyFill="1" applyBorder="1" applyAlignment="1">
      <alignment horizontal="center" vertical="center" wrapText="1"/>
    </xf>
    <xf numFmtId="0" fontId="0" fillId="0" borderId="14" xfId="0" applyBorder="1"/>
    <xf numFmtId="0" fontId="89" fillId="13" borderId="7" xfId="0" applyFont="1" applyFill="1" applyBorder="1" applyAlignment="1">
      <alignment horizontal="center" vertical="center" wrapText="1"/>
    </xf>
    <xf numFmtId="0" fontId="25" fillId="0" borderId="0" xfId="64" applyFont="1" applyFill="1" applyBorder="1" applyAlignment="1">
      <alignment horizontal="center" vertical="center" textRotation="90" wrapText="1"/>
    </xf>
    <xf numFmtId="0" fontId="0" fillId="0" borderId="4" xfId="0" applyBorder="1" applyAlignment="1">
      <alignment vertical="center"/>
    </xf>
    <xf numFmtId="0" fontId="0" fillId="0" borderId="27" xfId="0" applyBorder="1" applyAlignment="1">
      <alignment vertical="center" wrapText="1"/>
    </xf>
    <xf numFmtId="0" fontId="0" fillId="0" borderId="43" xfId="0" applyBorder="1" applyAlignment="1">
      <alignment vertical="center"/>
    </xf>
    <xf numFmtId="0" fontId="0" fillId="0" borderId="15" xfId="0" applyBorder="1" applyAlignment="1">
      <alignment vertical="center"/>
    </xf>
    <xf numFmtId="0" fontId="77" fillId="0" borderId="0" xfId="0" applyFont="1" applyBorder="1"/>
    <xf numFmtId="0" fontId="151" fillId="0" borderId="20" xfId="110" applyBorder="1"/>
    <xf numFmtId="0" fontId="0" fillId="0" borderId="0" xfId="107" applyFont="1"/>
    <xf numFmtId="0" fontId="8" fillId="0" borderId="0" xfId="107" applyFont="1" applyFill="1"/>
    <xf numFmtId="0" fontId="151" fillId="0" borderId="0" xfId="107" applyFill="1"/>
    <xf numFmtId="0" fontId="151" fillId="0" borderId="0" xfId="73" applyAlignment="1">
      <alignment horizontal="left" vertical="center" indent="1"/>
    </xf>
    <xf numFmtId="0" fontId="151" fillId="0" borderId="0" xfId="107"/>
    <xf numFmtId="0" fontId="151" fillId="0" borderId="0" xfId="107" applyAlignment="1">
      <alignment horizontal="center"/>
    </xf>
    <xf numFmtId="0" fontId="3" fillId="0" borderId="1" xfId="107" applyFont="1" applyBorder="1" applyAlignment="1">
      <alignment horizontal="center" vertical="center"/>
    </xf>
    <xf numFmtId="0" fontId="3" fillId="0" borderId="1" xfId="107" applyFont="1" applyBorder="1" applyAlignment="1">
      <alignment horizontal="center" vertical="center" wrapText="1"/>
    </xf>
    <xf numFmtId="0" fontId="0" fillId="2" borderId="1" xfId="107" applyFont="1" applyFill="1" applyBorder="1" applyAlignment="1">
      <alignment horizontal="center" vertical="center"/>
    </xf>
    <xf numFmtId="178" fontId="32" fillId="9" borderId="4" xfId="199" applyNumberFormat="1" applyFont="1" applyFill="1" applyBorder="1" applyAlignment="1">
      <alignment horizontal="center" vertical="center" wrapText="1"/>
    </xf>
    <xf numFmtId="178" fontId="32" fillId="9" borderId="1" xfId="199" applyNumberFormat="1" applyFont="1" applyFill="1" applyBorder="1" applyAlignment="1">
      <alignment horizontal="center" vertical="center" wrapText="1"/>
    </xf>
    <xf numFmtId="178" fontId="94" fillId="0" borderId="53" xfId="199" applyNumberFormat="1" applyFont="1" applyFill="1" applyBorder="1" applyAlignment="1">
      <alignment horizontal="left" vertical="center" wrapText="1"/>
    </xf>
    <xf numFmtId="178" fontId="94" fillId="0" borderId="54" xfId="199" applyNumberFormat="1" applyFont="1" applyFill="1" applyBorder="1" applyAlignment="1">
      <alignment horizontal="left" vertical="center" wrapText="1"/>
    </xf>
    <xf numFmtId="0" fontId="21" fillId="0" borderId="55" xfId="107" applyFont="1" applyBorder="1" applyAlignment="1">
      <alignment horizontal="left" vertical="top" wrapText="1"/>
    </xf>
    <xf numFmtId="0" fontId="21" fillId="0" borderId="16" xfId="107" applyFont="1" applyBorder="1" applyAlignment="1">
      <alignment vertical="top" wrapText="1"/>
    </xf>
    <xf numFmtId="0" fontId="21" fillId="0" borderId="7" xfId="107" applyFont="1" applyBorder="1" applyAlignment="1">
      <alignment horizontal="left" vertical="top" wrapText="1"/>
    </xf>
    <xf numFmtId="0" fontId="21" fillId="0" borderId="14" xfId="107" applyFont="1" applyBorder="1" applyAlignment="1">
      <alignment vertical="top" wrapText="1"/>
    </xf>
    <xf numFmtId="169" fontId="9" fillId="9" borderId="1" xfId="1" applyNumberFormat="1" applyFont="1" applyFill="1" applyBorder="1" applyAlignment="1">
      <alignment horizontal="right" vertical="center" wrapText="1"/>
    </xf>
    <xf numFmtId="175" fontId="0" fillId="0" borderId="1" xfId="107" applyNumberFormat="1" applyFont="1" applyFill="1" applyBorder="1" applyAlignment="1">
      <alignment horizontal="right" vertical="center" wrapText="1"/>
    </xf>
    <xf numFmtId="0" fontId="0" fillId="9" borderId="1" xfId="107" applyFont="1" applyFill="1" applyBorder="1" applyAlignment="1">
      <alignment horizontal="right" vertical="center" wrapText="1"/>
    </xf>
    <xf numFmtId="175" fontId="29" fillId="2" borderId="1" xfId="107" applyNumberFormat="1" applyFont="1" applyFill="1" applyBorder="1" applyAlignment="1">
      <alignment horizontal="right" vertical="center" wrapText="1"/>
    </xf>
    <xf numFmtId="0" fontId="6" fillId="0" borderId="0" xfId="107" applyFont="1" applyAlignment="1">
      <alignment vertical="center"/>
    </xf>
    <xf numFmtId="175" fontId="21" fillId="2" borderId="0" xfId="107" applyNumberFormat="1" applyFont="1" applyFill="1" applyBorder="1" applyAlignment="1">
      <alignment horizontal="center" vertical="center" wrapText="1"/>
    </xf>
    <xf numFmtId="0" fontId="21" fillId="2" borderId="1" xfId="107" applyFont="1" applyFill="1" applyBorder="1" applyAlignment="1">
      <alignment horizontal="left" vertical="center" indent="1"/>
    </xf>
    <xf numFmtId="0" fontId="32" fillId="2" borderId="4" xfId="199" applyNumberFormat="1" applyFont="1" applyFill="1" applyBorder="1" applyAlignment="1">
      <alignment horizontal="center" vertical="center" wrapText="1"/>
    </xf>
    <xf numFmtId="0" fontId="32" fillId="2" borderId="1" xfId="199" applyNumberFormat="1" applyFont="1" applyFill="1" applyBorder="1" applyAlignment="1">
      <alignment horizontal="center" vertical="center" wrapText="1"/>
    </xf>
    <xf numFmtId="0" fontId="21" fillId="9" borderId="1" xfId="107" applyFont="1" applyFill="1" applyBorder="1" applyAlignment="1">
      <alignment horizontal="left" vertical="center" indent="1"/>
    </xf>
    <xf numFmtId="0" fontId="0" fillId="9" borderId="4" xfId="107" applyFont="1" applyFill="1" applyBorder="1" applyAlignment="1">
      <alignment horizontal="center" vertical="center" wrapText="1"/>
    </xf>
    <xf numFmtId="0" fontId="0" fillId="9" borderId="1" xfId="107" applyFont="1" applyFill="1" applyBorder="1" applyAlignment="1">
      <alignment horizontal="center" vertical="center" wrapText="1"/>
    </xf>
    <xf numFmtId="0" fontId="19" fillId="0" borderId="0" xfId="107" applyFont="1" applyFill="1" applyBorder="1" applyAlignment="1">
      <alignment horizontal="left" vertical="center" indent="1"/>
    </xf>
    <xf numFmtId="0" fontId="21" fillId="0" borderId="0" xfId="107" applyFont="1" applyFill="1" applyBorder="1" applyAlignment="1">
      <alignment horizontal="center" vertical="center" wrapText="1"/>
    </xf>
    <xf numFmtId="0" fontId="0" fillId="0" borderId="0" xfId="107" applyFont="1" applyFill="1"/>
    <xf numFmtId="0" fontId="34" fillId="0" borderId="0" xfId="64" applyFont="1" applyBorder="1" applyAlignment="1">
      <alignment horizontal="left" vertical="center" wrapText="1"/>
    </xf>
    <xf numFmtId="0" fontId="0" fillId="0" borderId="0" xfId="73" applyFont="1" applyAlignment="1">
      <alignment horizontal="left" vertical="center" indent="1"/>
    </xf>
    <xf numFmtId="0" fontId="0" fillId="0" borderId="0" xfId="73" applyFont="1" applyBorder="1" applyAlignment="1">
      <alignment horizontal="left" vertical="center" indent="1"/>
    </xf>
    <xf numFmtId="0" fontId="32" fillId="0" borderId="0" xfId="73" applyFont="1" applyBorder="1" applyAlignment="1">
      <alignment horizontal="left" vertical="center" indent="1"/>
    </xf>
    <xf numFmtId="0" fontId="19" fillId="0" borderId="0" xfId="107" applyFont="1" applyBorder="1" applyAlignment="1">
      <alignment horizontal="left" vertical="center" indent="1"/>
    </xf>
    <xf numFmtId="0" fontId="19" fillId="0" borderId="0" xfId="107" applyFont="1" applyBorder="1" applyAlignment="1">
      <alignment vertical="center" wrapText="1"/>
    </xf>
    <xf numFmtId="0" fontId="151" fillId="0" borderId="0" xfId="107" applyBorder="1"/>
    <xf numFmtId="0" fontId="0" fillId="0" borderId="0" xfId="107" applyFont="1" applyAlignment="1">
      <alignment horizontal="center"/>
    </xf>
    <xf numFmtId="169" fontId="9" fillId="9" borderId="1" xfId="1" applyNumberFormat="1" applyFont="1" applyFill="1" applyBorder="1" applyAlignment="1">
      <alignment horizontal="center" vertical="center" wrapText="1"/>
    </xf>
    <xf numFmtId="0" fontId="151" fillId="0" borderId="0" xfId="107" applyFill="1" applyAlignment="1">
      <alignment horizontal="center"/>
    </xf>
    <xf numFmtId="0" fontId="25" fillId="0" borderId="1" xfId="64" applyFont="1" applyFill="1" applyBorder="1" applyAlignment="1"/>
    <xf numFmtId="0" fontId="9" fillId="0" borderId="1" xfId="64" applyFont="1" applyFill="1" applyBorder="1" applyAlignment="1"/>
    <xf numFmtId="0" fontId="49" fillId="0" borderId="0" xfId="157" applyFont="1" applyAlignment="1" applyProtection="1">
      <alignment horizontal="center"/>
      <protection hidden="1"/>
    </xf>
    <xf numFmtId="0" fontId="0" fillId="9" borderId="1" xfId="107" applyFont="1" applyFill="1" applyBorder="1" applyAlignment="1">
      <alignment horizontal="left" vertical="center" wrapText="1"/>
    </xf>
    <xf numFmtId="0" fontId="19" fillId="0" borderId="0" xfId="71" applyFont="1" applyBorder="1" applyAlignment="1">
      <alignment vertical="center"/>
    </xf>
    <xf numFmtId="0" fontId="32" fillId="0" borderId="3" xfId="64" applyFont="1" applyFill="1" applyBorder="1" applyAlignment="1">
      <alignment vertical="center" wrapText="1"/>
    </xf>
    <xf numFmtId="0" fontId="32" fillId="9" borderId="2" xfId="64" applyFont="1" applyFill="1" applyBorder="1" applyAlignment="1">
      <alignment vertical="center" wrapText="1"/>
    </xf>
    <xf numFmtId="0" fontId="25" fillId="0" borderId="4" xfId="64" applyFont="1" applyFill="1" applyBorder="1" applyAlignment="1">
      <alignment horizontal="center" vertical="center"/>
    </xf>
    <xf numFmtId="0" fontId="21" fillId="0" borderId="1" xfId="110" applyFont="1" applyBorder="1" applyAlignment="1">
      <alignment horizontal="center" vertical="top" wrapText="1"/>
    </xf>
    <xf numFmtId="0" fontId="21" fillId="0" borderId="4" xfId="110" applyFont="1" applyBorder="1" applyAlignment="1">
      <alignment horizontal="center" vertical="top" wrapText="1"/>
    </xf>
    <xf numFmtId="0" fontId="21" fillId="0" borderId="0" xfId="107" applyFont="1" applyFill="1" applyBorder="1" applyAlignment="1">
      <alignment horizontal="center" vertical="center" textRotation="90" wrapText="1"/>
    </xf>
    <xf numFmtId="0" fontId="0" fillId="0" borderId="0" xfId="107" applyFont="1" applyFill="1" applyBorder="1" applyAlignment="1">
      <alignment horizontal="center" vertical="center" wrapText="1"/>
    </xf>
    <xf numFmtId="0" fontId="32" fillId="0" borderId="0" xfId="64" applyFont="1" applyFill="1" applyBorder="1" applyAlignment="1">
      <alignment horizontal="left" vertical="center" wrapText="1"/>
    </xf>
    <xf numFmtId="170" fontId="25" fillId="0" borderId="0" xfId="157" applyNumberFormat="1" applyFont="1" applyAlignment="1" applyProtection="1">
      <alignment horizontal="right"/>
      <protection hidden="1"/>
    </xf>
    <xf numFmtId="0" fontId="32" fillId="0" borderId="1" xfId="64" applyFont="1" applyFill="1" applyBorder="1" applyAlignment="1">
      <alignment horizontal="left" vertical="center" wrapText="1" indent="1"/>
    </xf>
    <xf numFmtId="0" fontId="21" fillId="0" borderId="1" xfId="64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95" fillId="0" borderId="0" xfId="0" applyFont="1" applyAlignment="1">
      <alignment horizontal="right" vertical="center"/>
    </xf>
    <xf numFmtId="0" fontId="95" fillId="0" borderId="0" xfId="0" applyFont="1" applyAlignment="1">
      <alignment vertical="center"/>
    </xf>
    <xf numFmtId="0" fontId="16" fillId="0" borderId="0" xfId="0" applyFont="1" applyAlignment="1">
      <alignment horizontal="center" vertical="center" wrapText="1"/>
    </xf>
    <xf numFmtId="0" fontId="16" fillId="0" borderId="0" xfId="64" applyFont="1" applyBorder="1" applyAlignment="1">
      <alignment vertical="center" wrapText="1"/>
    </xf>
    <xf numFmtId="0" fontId="18" fillId="0" borderId="0" xfId="0" applyFont="1" applyAlignment="1">
      <alignment horizontal="right" vertical="center" wrapText="1"/>
    </xf>
    <xf numFmtId="0" fontId="18" fillId="0" borderId="57" xfId="0" applyFont="1" applyBorder="1" applyAlignment="1">
      <alignment vertical="center" wrapText="1"/>
    </xf>
    <xf numFmtId="0" fontId="16" fillId="0" borderId="57" xfId="0" applyFont="1" applyFill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16" fillId="0" borderId="0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right" vertical="center" wrapText="1"/>
    </xf>
    <xf numFmtId="0" fontId="61" fillId="0" borderId="0" xfId="0" applyFont="1" applyAlignment="1">
      <alignment vertical="center"/>
    </xf>
    <xf numFmtId="0" fontId="17" fillId="0" borderId="0" xfId="62" applyFont="1" applyFill="1" applyBorder="1" applyAlignment="1">
      <alignment horizontal="right" vertical="center"/>
    </xf>
    <xf numFmtId="0" fontId="18" fillId="0" borderId="0" xfId="0" applyFont="1" applyBorder="1" applyAlignment="1">
      <alignment vertical="center" wrapText="1"/>
    </xf>
    <xf numFmtId="0" fontId="97" fillId="0" borderId="0" xfId="0" applyFont="1"/>
    <xf numFmtId="0" fontId="97" fillId="0" borderId="0" xfId="0" applyFont="1" applyBorder="1"/>
    <xf numFmtId="0" fontId="97" fillId="0" borderId="0" xfId="0" applyFont="1" applyBorder="1" applyAlignment="1">
      <alignment horizontal="right"/>
    </xf>
    <xf numFmtId="0" fontId="97" fillId="0" borderId="0" xfId="0" applyFont="1" applyAlignment="1">
      <alignment horizontal="right"/>
    </xf>
    <xf numFmtId="0" fontId="27" fillId="0" borderId="0" xfId="0" applyFont="1" applyAlignment="1">
      <alignment horizontal="right"/>
    </xf>
    <xf numFmtId="0" fontId="27" fillId="0" borderId="0" xfId="0" applyFont="1"/>
    <xf numFmtId="9" fontId="0" fillId="0" borderId="0" xfId="0" applyNumberFormat="1"/>
    <xf numFmtId="9" fontId="0" fillId="0" borderId="0" xfId="0" applyNumberFormat="1" applyAlignment="1">
      <alignment vertical="center" wrapText="1"/>
    </xf>
    <xf numFmtId="0" fontId="32" fillId="0" borderId="0" xfId="50" applyFont="1"/>
    <xf numFmtId="0" fontId="98" fillId="0" borderId="0" xfId="50" applyFont="1" applyAlignment="1">
      <alignment horizontal="center"/>
    </xf>
    <xf numFmtId="0" fontId="98" fillId="0" borderId="0" xfId="50" applyFont="1" applyFill="1" applyAlignment="1">
      <alignment horizontal="center"/>
    </xf>
    <xf numFmtId="0" fontId="99" fillId="0" borderId="0" xfId="50" applyAlignment="1">
      <alignment horizontal="left"/>
    </xf>
    <xf numFmtId="0" fontId="100" fillId="0" borderId="0" xfId="50" applyFont="1" applyAlignment="1">
      <alignment horizontal="left" vertical="center"/>
    </xf>
    <xf numFmtId="0" fontId="100" fillId="0" borderId="0" xfId="50" applyFont="1"/>
    <xf numFmtId="0" fontId="99" fillId="0" borderId="0" xfId="50"/>
    <xf numFmtId="0" fontId="101" fillId="0" borderId="0" xfId="37" applyFont="1" applyAlignment="1" applyProtection="1">
      <alignment horizontal="left"/>
      <protection hidden="1"/>
    </xf>
    <xf numFmtId="0" fontId="34" fillId="0" borderId="0" xfId="50" applyFont="1"/>
    <xf numFmtId="0" fontId="34" fillId="0" borderId="0" xfId="50" applyFont="1" applyAlignment="1">
      <alignment horizontal="left" vertical="center"/>
    </xf>
    <xf numFmtId="0" fontId="28" fillId="0" borderId="0" xfId="50" applyFont="1" applyAlignment="1">
      <alignment horizontal="left" vertical="center"/>
    </xf>
    <xf numFmtId="0" fontId="102" fillId="0" borderId="0" xfId="50" applyFont="1"/>
    <xf numFmtId="0" fontId="98" fillId="9" borderId="58" xfId="50" applyFont="1" applyFill="1" applyBorder="1" applyAlignment="1">
      <alignment horizontal="center" vertical="center" wrapText="1"/>
    </xf>
    <xf numFmtId="0" fontId="98" fillId="9" borderId="59" xfId="50" applyFont="1" applyFill="1" applyBorder="1" applyAlignment="1">
      <alignment horizontal="center" vertical="center" wrapText="1"/>
    </xf>
    <xf numFmtId="0" fontId="103" fillId="9" borderId="59" xfId="50" applyFont="1" applyFill="1" applyBorder="1" applyAlignment="1">
      <alignment horizontal="center" vertical="center" wrapText="1"/>
    </xf>
    <xf numFmtId="0" fontId="98" fillId="9" borderId="60" xfId="50" applyFont="1" applyFill="1" applyBorder="1" applyAlignment="1">
      <alignment horizontal="center" vertical="center" wrapText="1"/>
    </xf>
    <xf numFmtId="170" fontId="3" fillId="0" borderId="13" xfId="50" applyNumberFormat="1" applyFont="1" applyBorder="1" applyAlignment="1">
      <alignment vertical="center"/>
    </xf>
    <xf numFmtId="0" fontId="98" fillId="0" borderId="1" xfId="50" applyFont="1" applyFill="1" applyBorder="1" applyAlignment="1">
      <alignment horizontal="center" vertical="center" wrapText="1"/>
    </xf>
    <xf numFmtId="170" fontId="3" fillId="0" borderId="20" xfId="50" applyNumberFormat="1" applyFont="1" applyBorder="1" applyAlignment="1">
      <alignment vertical="center"/>
    </xf>
    <xf numFmtId="0" fontId="100" fillId="0" borderId="1" xfId="50" applyFont="1" applyBorder="1" applyAlignment="1">
      <alignment horizontal="left" vertical="center" wrapText="1"/>
    </xf>
    <xf numFmtId="0" fontId="100" fillId="0" borderId="1" xfId="50" applyFont="1" applyBorder="1"/>
    <xf numFmtId="0" fontId="8" fillId="0" borderId="1" xfId="50" applyFont="1" applyBorder="1"/>
    <xf numFmtId="0" fontId="99" fillId="0" borderId="1" xfId="50" applyBorder="1" applyAlignment="1">
      <alignment horizontal="left"/>
    </xf>
    <xf numFmtId="0" fontId="105" fillId="0" borderId="1" xfId="37" applyFont="1" applyBorder="1" applyAlignment="1" applyProtection="1"/>
    <xf numFmtId="170" fontId="3" fillId="0" borderId="15" xfId="50" applyNumberFormat="1" applyFont="1" applyBorder="1" applyAlignment="1">
      <alignment vertical="center"/>
    </xf>
    <xf numFmtId="0" fontId="100" fillId="0" borderId="1" xfId="50" applyFont="1" applyBorder="1" applyAlignment="1">
      <alignment horizontal="left" vertical="center"/>
    </xf>
    <xf numFmtId="170" fontId="3" fillId="0" borderId="1" xfId="50" applyNumberFormat="1" applyFont="1" applyBorder="1" applyAlignment="1">
      <alignment horizontal="center" vertical="center"/>
    </xf>
    <xf numFmtId="0" fontId="99" fillId="0" borderId="1" xfId="50" applyBorder="1"/>
    <xf numFmtId="0" fontId="106" fillId="0" borderId="1" xfId="37" applyBorder="1" applyAlignment="1" applyProtection="1"/>
    <xf numFmtId="0" fontId="106" fillId="0" borderId="0" xfId="37" applyAlignment="1" applyProtection="1"/>
    <xf numFmtId="0" fontId="107" fillId="0" borderId="57" xfId="0" applyFont="1" applyBorder="1" applyAlignment="1">
      <alignment vertical="center" wrapText="1"/>
    </xf>
    <xf numFmtId="0" fontId="100" fillId="0" borderId="6" xfId="50" applyFont="1" applyBorder="1" applyAlignment="1">
      <alignment horizontal="left" vertical="center"/>
    </xf>
    <xf numFmtId="0" fontId="100" fillId="0" borderId="6" xfId="50" applyFont="1" applyBorder="1"/>
    <xf numFmtId="0" fontId="8" fillId="0" borderId="6" xfId="50" applyFont="1" applyBorder="1"/>
    <xf numFmtId="0" fontId="99" fillId="0" borderId="6" xfId="50" applyBorder="1" applyAlignment="1">
      <alignment horizontal="left"/>
    </xf>
    <xf numFmtId="0" fontId="107" fillId="0" borderId="0" xfId="0" applyFont="1" applyBorder="1" applyAlignment="1">
      <alignment vertical="center" wrapText="1"/>
    </xf>
    <xf numFmtId="0" fontId="100" fillId="0" borderId="1" xfId="50" applyFont="1" applyBorder="1" applyAlignment="1">
      <alignment horizontal="center" vertical="center"/>
    </xf>
    <xf numFmtId="0" fontId="106" fillId="0" borderId="63" xfId="37" applyBorder="1" applyAlignment="1" applyProtection="1">
      <alignment vertical="center" wrapText="1"/>
    </xf>
    <xf numFmtId="0" fontId="106" fillId="0" borderId="63" xfId="37" applyBorder="1" applyAlignment="1" applyProtection="1"/>
    <xf numFmtId="0" fontId="106" fillId="0" borderId="68" xfId="37" applyBorder="1" applyAlignment="1" applyProtection="1"/>
    <xf numFmtId="170" fontId="3" fillId="0" borderId="69" xfId="50" applyNumberFormat="1" applyFont="1" applyBorder="1" applyAlignment="1">
      <alignment horizontal="center" vertical="center"/>
    </xf>
    <xf numFmtId="0" fontId="100" fillId="0" borderId="70" xfId="50" applyFont="1" applyBorder="1" applyAlignment="1">
      <alignment horizontal="center" vertical="center"/>
    </xf>
    <xf numFmtId="0" fontId="106" fillId="0" borderId="73" xfId="37" applyBorder="1" applyAlignment="1" applyProtection="1"/>
    <xf numFmtId="0" fontId="100" fillId="0" borderId="70" xfId="50" applyFont="1" applyBorder="1" applyAlignment="1">
      <alignment horizontal="left" vertical="center"/>
    </xf>
    <xf numFmtId="0" fontId="106" fillId="0" borderId="74" xfId="37" applyBorder="1" applyAlignment="1" applyProtection="1"/>
    <xf numFmtId="170" fontId="3" fillId="0" borderId="75" xfId="50" applyNumberFormat="1" applyFont="1" applyBorder="1" applyAlignment="1">
      <alignment horizontal="center"/>
    </xf>
    <xf numFmtId="0" fontId="100" fillId="0" borderId="61" xfId="50" applyFont="1" applyBorder="1" applyAlignment="1">
      <alignment horizontal="left" vertical="center"/>
    </xf>
    <xf numFmtId="0" fontId="100" fillId="0" borderId="61" xfId="50" applyFont="1" applyBorder="1" applyAlignment="1">
      <alignment horizontal="center"/>
    </xf>
    <xf numFmtId="0" fontId="106" fillId="0" borderId="78" xfId="37" applyBorder="1" applyAlignment="1" applyProtection="1"/>
    <xf numFmtId="0" fontId="100" fillId="0" borderId="1" xfId="50" applyFont="1" applyBorder="1" applyAlignment="1">
      <alignment horizontal="center"/>
    </xf>
    <xf numFmtId="0" fontId="98" fillId="0" borderId="0" xfId="50" applyFont="1" applyBorder="1" applyAlignment="1">
      <alignment horizontal="center"/>
    </xf>
    <xf numFmtId="0" fontId="98" fillId="0" borderId="0" xfId="50" applyFont="1" applyFill="1" applyBorder="1" applyAlignment="1">
      <alignment horizontal="center"/>
    </xf>
    <xf numFmtId="0" fontId="3" fillId="0" borderId="0" xfId="0" applyFont="1" applyProtection="1">
      <protection locked="0"/>
    </xf>
    <xf numFmtId="0" fontId="108" fillId="0" borderId="0" xfId="0" applyFont="1" applyProtection="1">
      <protection locked="0"/>
    </xf>
    <xf numFmtId="0" fontId="0" fillId="0" borderId="0" xfId="0" applyProtection="1">
      <protection locked="0" hidden="1"/>
    </xf>
    <xf numFmtId="164" fontId="109" fillId="0" borderId="0" xfId="1" applyFont="1" applyProtection="1">
      <protection locked="0" hidden="1"/>
    </xf>
    <xf numFmtId="9" fontId="0" fillId="0" borderId="0" xfId="3" applyFont="1" applyProtection="1">
      <protection locked="0"/>
    </xf>
    <xf numFmtId="0" fontId="109" fillId="0" borderId="0" xfId="0" applyFont="1" applyProtection="1"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Fill="1" applyBorder="1" applyProtection="1">
      <protection locked="0" hidden="1"/>
    </xf>
    <xf numFmtId="0" fontId="109" fillId="0" borderId="0" xfId="0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179" fontId="0" fillId="15" borderId="79" xfId="2" applyNumberFormat="1" applyFont="1" applyFill="1" applyBorder="1" applyAlignment="1" applyProtection="1">
      <alignment horizontal="right"/>
      <protection locked="0" hidden="1"/>
    </xf>
    <xf numFmtId="0" fontId="110" fillId="0" borderId="1" xfId="0" applyFont="1" applyBorder="1" applyAlignment="1" applyProtection="1">
      <alignment vertical="center" wrapText="1"/>
      <protection hidden="1"/>
    </xf>
    <xf numFmtId="0" fontId="0" fillId="0" borderId="1" xfId="0" applyBorder="1" applyAlignment="1" applyProtection="1">
      <alignment vertical="center"/>
      <protection locked="0" hidden="1"/>
    </xf>
    <xf numFmtId="164" fontId="109" fillId="0" borderId="1" xfId="1" applyFont="1" applyBorder="1" applyAlignment="1" applyProtection="1">
      <alignment vertical="center"/>
      <protection locked="0" hidden="1"/>
    </xf>
    <xf numFmtId="0" fontId="3" fillId="0" borderId="1" xfId="0" applyFont="1" applyBorder="1" applyAlignment="1" applyProtection="1">
      <alignment horizontal="center" vertical="center" wrapText="1"/>
      <protection locked="0" hidden="1"/>
    </xf>
    <xf numFmtId="0" fontId="109" fillId="0" borderId="1" xfId="0" applyFont="1" applyBorder="1" applyAlignment="1" applyProtection="1">
      <alignment horizontal="center" vertical="center"/>
      <protection locked="0"/>
    </xf>
    <xf numFmtId="0" fontId="109" fillId="0" borderId="1" xfId="0" applyFont="1" applyBorder="1" applyAlignment="1" applyProtection="1">
      <alignment horizontal="center" vertical="center" wrapText="1"/>
      <protection locked="0" hidden="1"/>
    </xf>
    <xf numFmtId="9" fontId="111" fillId="4" borderId="1" xfId="3" applyFont="1" applyFill="1" applyBorder="1" applyAlignment="1" applyProtection="1">
      <alignment horizontal="right" vertical="center" wrapText="1"/>
      <protection hidden="1"/>
    </xf>
    <xf numFmtId="180" fontId="25" fillId="4" borderId="1" xfId="0" applyNumberFormat="1" applyFont="1" applyFill="1" applyBorder="1" applyAlignment="1" applyProtection="1">
      <alignment horizontal="right" vertical="center" wrapText="1"/>
      <protection locked="0" hidden="1"/>
    </xf>
    <xf numFmtId="181" fontId="112" fillId="4" borderId="1" xfId="199" applyNumberFormat="1" applyFont="1" applyFill="1" applyBorder="1" applyAlignment="1" applyProtection="1">
      <alignment horizontal="right" vertical="center" wrapText="1"/>
      <protection locked="0" hidden="1"/>
    </xf>
    <xf numFmtId="9" fontId="13" fillId="4" borderId="1" xfId="0" applyNumberFormat="1" applyFont="1" applyFill="1" applyBorder="1" applyAlignment="1" applyProtection="1">
      <alignment horizontal="right" vertical="center" wrapText="1"/>
      <protection locked="0"/>
    </xf>
    <xf numFmtId="9" fontId="111" fillId="16" borderId="1" xfId="3" applyFont="1" applyFill="1" applyBorder="1" applyAlignment="1" applyProtection="1">
      <alignment horizontal="right" vertical="center" wrapText="1"/>
      <protection hidden="1"/>
    </xf>
    <xf numFmtId="180" fontId="25" fillId="16" borderId="1" xfId="0" applyNumberFormat="1" applyFont="1" applyFill="1" applyBorder="1" applyAlignment="1" applyProtection="1">
      <alignment horizontal="right" vertical="center" wrapText="1"/>
      <protection locked="0" hidden="1"/>
    </xf>
    <xf numFmtId="181" fontId="112" fillId="16" borderId="1" xfId="199" applyNumberFormat="1" applyFont="1" applyFill="1" applyBorder="1" applyAlignment="1" applyProtection="1">
      <alignment horizontal="right" vertical="center" wrapText="1"/>
      <protection locked="0" hidden="1"/>
    </xf>
    <xf numFmtId="9" fontId="13" fillId="16" borderId="1" xfId="0" applyNumberFormat="1" applyFont="1" applyFill="1" applyBorder="1" applyAlignment="1" applyProtection="1">
      <alignment horizontal="right" vertical="center" wrapText="1"/>
      <protection locked="0"/>
    </xf>
    <xf numFmtId="0" fontId="108" fillId="0" borderId="0" xfId="0" applyFont="1" applyProtection="1">
      <protection locked="0" hidden="1"/>
    </xf>
    <xf numFmtId="9" fontId="0" fillId="0" borderId="0" xfId="3" applyFont="1" applyAlignment="1" applyProtection="1">
      <alignment horizontal="center" wrapText="1"/>
      <protection locked="0"/>
    </xf>
    <xf numFmtId="0" fontId="97" fillId="0" borderId="1" xfId="0" applyFont="1" applyBorder="1"/>
    <xf numFmtId="9" fontId="97" fillId="0" borderId="1" xfId="0" applyNumberFormat="1" applyFont="1" applyBorder="1"/>
    <xf numFmtId="9" fontId="109" fillId="0" borderId="0" xfId="3" applyFont="1" applyProtection="1">
      <protection locked="0" hidden="1"/>
    </xf>
    <xf numFmtId="9" fontId="32" fillId="0" borderId="0" xfId="0" applyNumberFormat="1" applyFont="1" applyProtection="1">
      <protection locked="0"/>
    </xf>
    <xf numFmtId="9" fontId="32" fillId="0" borderId="0" xfId="0" applyNumberFormat="1" applyFont="1" applyAlignment="1" applyProtection="1">
      <alignment vertical="top"/>
      <protection locked="0"/>
    </xf>
    <xf numFmtId="0" fontId="0" fillId="0" borderId="0" xfId="0" applyAlignment="1" applyProtection="1">
      <alignment vertical="top"/>
      <protection locked="0"/>
    </xf>
    <xf numFmtId="0" fontId="0" fillId="0" borderId="4" xfId="0" applyBorder="1" applyAlignment="1">
      <alignment horizontal="center"/>
    </xf>
    <xf numFmtId="0" fontId="25" fillId="0" borderId="1" xfId="64" applyFont="1" applyFill="1" applyBorder="1" applyAlignment="1">
      <alignment horizontal="center" vertical="center" wrapText="1"/>
    </xf>
    <xf numFmtId="0" fontId="32" fillId="0" borderId="1" xfId="64" applyFont="1" applyFill="1" applyBorder="1" applyAlignment="1">
      <alignment horizontal="center" vertical="center" wrapText="1"/>
    </xf>
    <xf numFmtId="0" fontId="3" fillId="0" borderId="4" xfId="110" applyFont="1" applyFill="1" applyBorder="1" applyAlignment="1">
      <alignment horizontal="center" vertical="center"/>
    </xf>
    <xf numFmtId="0" fontId="42" fillId="0" borderId="1" xfId="64" applyFont="1" applyFill="1" applyBorder="1" applyAlignment="1">
      <alignment horizontal="center" vertical="center"/>
    </xf>
    <xf numFmtId="0" fontId="42" fillId="0" borderId="4" xfId="64" applyFont="1" applyFill="1" applyBorder="1" applyAlignment="1">
      <alignment horizontal="center" vertical="center"/>
    </xf>
    <xf numFmtId="0" fontId="25" fillId="0" borderId="0" xfId="64" applyFont="1" applyFill="1" applyBorder="1" applyAlignment="1">
      <alignment horizontal="center" vertical="center" wrapText="1"/>
    </xf>
    <xf numFmtId="0" fontId="3" fillId="0" borderId="6" xfId="110" applyFont="1" applyFill="1" applyBorder="1" applyAlignment="1">
      <alignment horizontal="center" vertical="center" wrapText="1"/>
    </xf>
    <xf numFmtId="0" fontId="3" fillId="0" borderId="7" xfId="110" applyFont="1" applyFill="1" applyBorder="1" applyAlignment="1">
      <alignment horizontal="center" vertical="center" wrapText="1"/>
    </xf>
    <xf numFmtId="0" fontId="31" fillId="0" borderId="1" xfId="64" applyFont="1" applyFill="1" applyBorder="1" applyAlignment="1">
      <alignment horizontal="center" vertical="center" wrapText="1"/>
    </xf>
    <xf numFmtId="0" fontId="39" fillId="0" borderId="1" xfId="64" applyFont="1" applyFill="1" applyBorder="1" applyAlignment="1">
      <alignment horizontal="center" vertical="center" wrapText="1"/>
    </xf>
    <xf numFmtId="0" fontId="25" fillId="0" borderId="11" xfId="64" applyFont="1" applyFill="1" applyBorder="1" applyAlignment="1">
      <alignment horizontal="left" vertical="center" wrapText="1"/>
    </xf>
    <xf numFmtId="0" fontId="25" fillId="0" borderId="7" xfId="64" applyFont="1" applyFill="1" applyBorder="1" applyAlignment="1">
      <alignment horizontal="left" vertical="center" wrapText="1"/>
    </xf>
    <xf numFmtId="0" fontId="25" fillId="2" borderId="1" xfId="64" applyFont="1" applyFill="1" applyBorder="1" applyAlignment="1">
      <alignment horizontal="center" vertical="center" wrapText="1"/>
    </xf>
    <xf numFmtId="0" fontId="39" fillId="2" borderId="1" xfId="64" applyFont="1" applyFill="1" applyBorder="1" applyAlignment="1">
      <alignment horizontal="center" vertical="center" wrapText="1"/>
    </xf>
    <xf numFmtId="0" fontId="25" fillId="2" borderId="16" xfId="64" applyFont="1" applyFill="1" applyBorder="1" applyAlignment="1">
      <alignment horizontal="center" vertical="center" wrapText="1"/>
    </xf>
    <xf numFmtId="0" fontId="25" fillId="2" borderId="0" xfId="64" applyFont="1" applyFill="1" applyBorder="1" applyAlignment="1">
      <alignment horizontal="center" vertical="center" wrapText="1"/>
    </xf>
    <xf numFmtId="0" fontId="25" fillId="2" borderId="20" xfId="64" applyFont="1" applyFill="1" applyBorder="1" applyAlignment="1">
      <alignment horizontal="center" vertical="center" wrapText="1"/>
    </xf>
    <xf numFmtId="0" fontId="39" fillId="2" borderId="16" xfId="64" applyFont="1" applyFill="1" applyBorder="1" applyAlignment="1">
      <alignment horizontal="center" vertical="center" wrapText="1"/>
    </xf>
    <xf numFmtId="0" fontId="39" fillId="2" borderId="0" xfId="64" applyFont="1" applyFill="1" applyBorder="1" applyAlignment="1">
      <alignment horizontal="center" vertical="center" wrapText="1"/>
    </xf>
    <xf numFmtId="0" fontId="39" fillId="2" borderId="20" xfId="64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69" fontId="43" fillId="44" borderId="1" xfId="199" applyNumberFormat="1" applyFont="1" applyFill="1" applyBorder="1" applyAlignment="1">
      <alignment horizontal="right" vertical="center" wrapText="1"/>
    </xf>
    <xf numFmtId="0" fontId="0" fillId="7" borderId="1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 wrapText="1"/>
    </xf>
    <xf numFmtId="0" fontId="0" fillId="7" borderId="4" xfId="0" applyFill="1" applyBorder="1" applyAlignment="1">
      <alignment horizontal="center" vertical="center"/>
    </xf>
    <xf numFmtId="169" fontId="43" fillId="44" borderId="2" xfId="199" applyNumberFormat="1" applyFont="1" applyFill="1" applyBorder="1" applyAlignment="1">
      <alignment horizontal="right" vertical="center" wrapText="1"/>
    </xf>
    <xf numFmtId="0" fontId="25" fillId="0" borderId="0" xfId="64" applyFont="1" applyFill="1" applyBorder="1" applyAlignment="1">
      <alignment horizontal="center" vertical="center" wrapText="1"/>
    </xf>
    <xf numFmtId="0" fontId="25" fillId="0" borderId="11" xfId="64" applyFont="1" applyFill="1" applyBorder="1" applyAlignment="1">
      <alignment horizontal="left" vertical="center" wrapText="1"/>
    </xf>
    <xf numFmtId="0" fontId="25" fillId="0" borderId="7" xfId="64" applyFont="1" applyFill="1" applyBorder="1" applyAlignment="1">
      <alignment horizontal="left" vertical="center" wrapText="1"/>
    </xf>
    <xf numFmtId="0" fontId="39" fillId="2" borderId="0" xfId="64" applyFont="1" applyFill="1" applyBorder="1" applyAlignment="1">
      <alignment horizontal="center" vertical="center" wrapText="1"/>
    </xf>
    <xf numFmtId="0" fontId="25" fillId="2" borderId="0" xfId="64" applyFont="1" applyFill="1" applyBorder="1" applyAlignment="1">
      <alignment horizontal="center" vertical="center" wrapText="1"/>
    </xf>
    <xf numFmtId="169" fontId="68" fillId="44" borderId="1" xfId="199" applyNumberFormat="1" applyFont="1" applyFill="1" applyBorder="1" applyAlignment="1">
      <alignment horizontal="right" vertical="center" wrapText="1"/>
    </xf>
    <xf numFmtId="0" fontId="100" fillId="0" borderId="89" xfId="50" applyFont="1" applyBorder="1"/>
    <xf numFmtId="0" fontId="71" fillId="0" borderId="89" xfId="107" applyFont="1" applyFill="1" applyBorder="1" applyAlignment="1">
      <alignment horizontal="center" vertical="center" textRotation="90" wrapText="1"/>
    </xf>
    <xf numFmtId="0" fontId="3" fillId="0" borderId="93" xfId="110" applyFont="1" applyFill="1" applyBorder="1" applyAlignment="1">
      <alignment vertical="center" wrapText="1"/>
    </xf>
    <xf numFmtId="0" fontId="25" fillId="0" borderId="94" xfId="64" applyFont="1" applyFill="1" applyBorder="1" applyAlignment="1">
      <alignment horizontal="left" vertical="center" wrapText="1"/>
    </xf>
    <xf numFmtId="0" fontId="25" fillId="0" borderId="89" xfId="64" applyFont="1" applyFill="1" applyBorder="1" applyAlignment="1">
      <alignment vertical="center" wrapText="1"/>
    </xf>
    <xf numFmtId="0" fontId="32" fillId="9" borderId="89" xfId="64" applyFont="1" applyFill="1" applyBorder="1" applyAlignment="1">
      <alignment vertical="center" wrapText="1"/>
    </xf>
    <xf numFmtId="0" fontId="0" fillId="0" borderId="89" xfId="107" applyFont="1" applyFill="1" applyBorder="1" applyAlignment="1">
      <alignment vertical="center" wrapText="1"/>
    </xf>
    <xf numFmtId="0" fontId="32" fillId="9" borderId="0" xfId="64" applyFont="1" applyFill="1" applyBorder="1" applyAlignment="1">
      <alignment vertical="center" wrapText="1"/>
    </xf>
    <xf numFmtId="0" fontId="21" fillId="0" borderId="16" xfId="110" applyFont="1" applyFill="1" applyBorder="1" applyAlignment="1">
      <alignment horizontal="center" vertical="top" wrapText="1"/>
    </xf>
    <xf numFmtId="0" fontId="42" fillId="0" borderId="14" xfId="64" applyFont="1" applyFill="1" applyBorder="1" applyAlignment="1">
      <alignment horizontal="center" vertical="center"/>
    </xf>
    <xf numFmtId="0" fontId="42" fillId="0" borderId="89" xfId="64" applyFont="1" applyFill="1" applyBorder="1" applyAlignment="1">
      <alignment horizontal="center" vertical="center"/>
    </xf>
    <xf numFmtId="0" fontId="42" fillId="0" borderId="89" xfId="64" applyFont="1" applyFill="1" applyBorder="1" applyAlignment="1">
      <alignment horizontal="right"/>
    </xf>
    <xf numFmtId="169" fontId="60" fillId="0" borderId="89" xfId="199" applyNumberFormat="1" applyFont="1" applyFill="1" applyBorder="1" applyAlignment="1">
      <alignment horizontal="right" vertical="center" wrapText="1"/>
    </xf>
    <xf numFmtId="0" fontId="48" fillId="0" borderId="89" xfId="64" applyFont="1" applyFill="1" applyBorder="1" applyAlignment="1">
      <alignment horizontal="right"/>
    </xf>
    <xf numFmtId="0" fontId="25" fillId="2" borderId="89" xfId="64" applyFont="1" applyFill="1" applyBorder="1" applyAlignment="1">
      <alignment horizontal="center" vertical="center" wrapText="1"/>
    </xf>
    <xf numFmtId="0" fontId="39" fillId="2" borderId="89" xfId="64" applyFont="1" applyFill="1" applyBorder="1" applyAlignment="1">
      <alignment horizontal="center" vertical="center" wrapText="1"/>
    </xf>
    <xf numFmtId="0" fontId="25" fillId="0" borderId="90" xfId="64" applyFont="1" applyFill="1" applyBorder="1" applyAlignment="1">
      <alignment horizontal="center" vertical="center" wrapText="1"/>
    </xf>
    <xf numFmtId="0" fontId="32" fillId="0" borderId="38" xfId="64" applyFont="1" applyFill="1" applyBorder="1" applyAlignment="1">
      <alignment horizontal="center" vertical="center" wrapText="1"/>
    </xf>
    <xf numFmtId="0" fontId="42" fillId="0" borderId="14" xfId="64" applyFont="1" applyFill="1" applyBorder="1" applyAlignment="1">
      <alignment horizontal="center" vertical="center" wrapText="1"/>
    </xf>
    <xf numFmtId="0" fontId="42" fillId="0" borderId="90" xfId="64" applyFont="1" applyFill="1" applyBorder="1" applyAlignment="1">
      <alignment horizontal="center" vertical="center"/>
    </xf>
    <xf numFmtId="0" fontId="42" fillId="0" borderId="94" xfId="64" applyFont="1" applyFill="1" applyBorder="1" applyAlignment="1">
      <alignment horizontal="center" vertical="center"/>
    </xf>
    <xf numFmtId="0" fontId="151" fillId="0" borderId="90" xfId="110" applyBorder="1"/>
    <xf numFmtId="169" fontId="44" fillId="9" borderId="90" xfId="199" applyNumberFormat="1" applyFont="1" applyFill="1" applyBorder="1" applyAlignment="1">
      <alignment horizontal="right" vertical="center" wrapText="1"/>
    </xf>
    <xf numFmtId="0" fontId="0" fillId="0" borderId="90" xfId="110" applyFont="1" applyBorder="1" applyAlignment="1">
      <alignment horizontal="right"/>
    </xf>
    <xf numFmtId="169" fontId="43" fillId="9" borderId="90" xfId="199" applyNumberFormat="1" applyFont="1" applyFill="1" applyBorder="1" applyAlignment="1">
      <alignment horizontal="right" vertical="center" wrapText="1"/>
    </xf>
    <xf numFmtId="0" fontId="25" fillId="0" borderId="58" xfId="64" applyFont="1" applyFill="1" applyBorder="1" applyAlignment="1">
      <alignment horizontal="center" vertical="center" wrapText="1"/>
    </xf>
    <xf numFmtId="0" fontId="25" fillId="0" borderId="98" xfId="64" applyFont="1" applyFill="1" applyBorder="1" applyAlignment="1">
      <alignment horizontal="center" vertical="center" wrapText="1"/>
    </xf>
    <xf numFmtId="0" fontId="25" fillId="0" borderId="99" xfId="64" applyFont="1" applyFill="1" applyBorder="1" applyAlignment="1">
      <alignment horizontal="center" vertical="center" wrapText="1"/>
    </xf>
    <xf numFmtId="0" fontId="25" fillId="0" borderId="100" xfId="64" applyFont="1" applyFill="1" applyBorder="1" applyAlignment="1">
      <alignment horizontal="center" vertical="center" wrapText="1"/>
    </xf>
    <xf numFmtId="0" fontId="32" fillId="0" borderId="103" xfId="64" applyFont="1" applyFill="1" applyBorder="1" applyAlignment="1">
      <alignment horizontal="center" vertical="center" wrapText="1"/>
    </xf>
    <xf numFmtId="0" fontId="42" fillId="0" borderId="104" xfId="64" applyFont="1" applyFill="1" applyBorder="1" applyAlignment="1">
      <alignment horizontal="center" vertical="center" wrapText="1"/>
    </xf>
    <xf numFmtId="0" fontId="42" fillId="0" borderId="105" xfId="64" applyFont="1" applyFill="1" applyBorder="1" applyAlignment="1">
      <alignment horizontal="center" vertical="center" wrapText="1"/>
    </xf>
    <xf numFmtId="0" fontId="42" fillId="0" borderId="98" xfId="64" applyFont="1" applyFill="1" applyBorder="1" applyAlignment="1">
      <alignment horizontal="center" vertical="center" wrapText="1"/>
    </xf>
    <xf numFmtId="0" fontId="42" fillId="0" borderId="99" xfId="64" applyFont="1" applyFill="1" applyBorder="1" applyAlignment="1">
      <alignment horizontal="center" vertical="center"/>
    </xf>
    <xf numFmtId="0" fontId="42" fillId="0" borderId="106" xfId="64" applyFont="1" applyFill="1" applyBorder="1" applyAlignment="1">
      <alignment horizontal="center" vertical="center" wrapText="1"/>
    </xf>
    <xf numFmtId="0" fontId="42" fillId="0" borderId="107" xfId="64" applyFont="1" applyFill="1" applyBorder="1" applyAlignment="1">
      <alignment horizontal="center" vertical="center"/>
    </xf>
    <xf numFmtId="0" fontId="42" fillId="0" borderId="110" xfId="64" applyFont="1" applyFill="1" applyBorder="1" applyAlignment="1">
      <alignment horizontal="center" vertical="center"/>
    </xf>
    <xf numFmtId="0" fontId="42" fillId="12" borderId="100" xfId="64" applyFont="1" applyFill="1" applyBorder="1" applyAlignment="1">
      <alignment vertical="center" wrapText="1"/>
    </xf>
    <xf numFmtId="0" fontId="42" fillId="12" borderId="103" xfId="64" applyFont="1" applyFill="1" applyBorder="1" applyAlignment="1">
      <alignment horizontal="center" vertical="center" wrapText="1"/>
    </xf>
    <xf numFmtId="0" fontId="42" fillId="12" borderId="111" xfId="64" applyFont="1" applyFill="1" applyBorder="1" applyAlignment="1">
      <alignment horizontal="center" vertical="center" wrapText="1"/>
    </xf>
    <xf numFmtId="0" fontId="0" fillId="0" borderId="98" xfId="0" applyBorder="1" applyAlignment="1">
      <alignment vertical="center" wrapText="1"/>
    </xf>
    <xf numFmtId="0" fontId="0" fillId="0" borderId="89" xfId="110" applyFont="1" applyBorder="1" applyAlignment="1">
      <alignment horizontal="right"/>
    </xf>
    <xf numFmtId="0" fontId="151" fillId="0" borderId="99" xfId="110" applyBorder="1"/>
    <xf numFmtId="0" fontId="36" fillId="9" borderId="112" xfId="64" applyFont="1" applyFill="1" applyBorder="1" applyAlignment="1">
      <alignment vertical="center" wrapText="1"/>
    </xf>
    <xf numFmtId="169" fontId="43" fillId="9" borderId="89" xfId="199" applyNumberFormat="1" applyFont="1" applyFill="1" applyBorder="1" applyAlignment="1">
      <alignment horizontal="right" vertical="center" wrapText="1"/>
    </xf>
    <xf numFmtId="169" fontId="44" fillId="9" borderId="99" xfId="199" applyNumberFormat="1" applyFont="1" applyFill="1" applyBorder="1" applyAlignment="1">
      <alignment horizontal="right" vertical="center" wrapText="1"/>
    </xf>
    <xf numFmtId="0" fontId="0" fillId="0" borderId="91" xfId="110" applyFont="1" applyBorder="1" applyAlignment="1">
      <alignment horizontal="right"/>
    </xf>
    <xf numFmtId="0" fontId="0" fillId="0" borderId="99" xfId="110" applyFont="1" applyBorder="1" applyAlignment="1">
      <alignment horizontal="right"/>
    </xf>
    <xf numFmtId="169" fontId="43" fillId="9" borderId="99" xfId="199" applyNumberFormat="1" applyFont="1" applyFill="1" applyBorder="1" applyAlignment="1">
      <alignment horizontal="right" vertical="center" wrapText="1"/>
    </xf>
    <xf numFmtId="0" fontId="37" fillId="0" borderId="91" xfId="110" applyFont="1" applyBorder="1" applyAlignment="1">
      <alignment horizontal="right"/>
    </xf>
    <xf numFmtId="0" fontId="0" fillId="0" borderId="98" xfId="0" applyBorder="1" applyAlignment="1">
      <alignment vertical="center"/>
    </xf>
    <xf numFmtId="0" fontId="0" fillId="0" borderId="98" xfId="0" applyFill="1" applyBorder="1" applyAlignment="1">
      <alignment vertical="center" wrapText="1"/>
    </xf>
    <xf numFmtId="0" fontId="36" fillId="9" borderId="113" xfId="64" applyFont="1" applyFill="1" applyBorder="1" applyAlignment="1">
      <alignment vertical="center" wrapText="1"/>
    </xf>
    <xf numFmtId="169" fontId="43" fillId="9" borderId="114" xfId="199" applyNumberFormat="1" applyFont="1" applyFill="1" applyBorder="1" applyAlignment="1">
      <alignment horizontal="right" vertical="center" wrapText="1"/>
    </xf>
    <xf numFmtId="169" fontId="10" fillId="9" borderId="66" xfId="199" applyNumberFormat="1" applyFont="1" applyFill="1" applyBorder="1" applyAlignment="1">
      <alignment horizontal="right" vertical="center" wrapText="1"/>
    </xf>
    <xf numFmtId="169" fontId="43" fillId="9" borderId="67" xfId="199" applyNumberFormat="1" applyFont="1" applyFill="1" applyBorder="1" applyAlignment="1">
      <alignment horizontal="right" vertical="center" wrapText="1"/>
    </xf>
    <xf numFmtId="169" fontId="43" fillId="9" borderId="115" xfId="199" applyNumberFormat="1" applyFont="1" applyFill="1" applyBorder="1" applyAlignment="1">
      <alignment horizontal="right" vertical="center" wrapText="1"/>
    </xf>
    <xf numFmtId="0" fontId="9" fillId="0" borderId="79" xfId="64" applyFont="1" applyFill="1" applyBorder="1" applyAlignment="1">
      <alignment horizontal="center" vertical="center"/>
    </xf>
    <xf numFmtId="169" fontId="48" fillId="0" borderId="1" xfId="64" applyNumberFormat="1" applyFont="1" applyFill="1" applyBorder="1" applyAlignment="1">
      <alignment horizontal="right"/>
    </xf>
    <xf numFmtId="169" fontId="75" fillId="0" borderId="1" xfId="199" applyNumberFormat="1" applyFont="1" applyFill="1" applyBorder="1" applyAlignment="1">
      <alignment horizontal="right" vertical="center" wrapText="1"/>
    </xf>
    <xf numFmtId="0" fontId="99" fillId="0" borderId="91" xfId="50" applyBorder="1"/>
    <xf numFmtId="0" fontId="155" fillId="0" borderId="91" xfId="37" applyFont="1" applyBorder="1" applyAlignment="1" applyProtection="1"/>
    <xf numFmtId="0" fontId="42" fillId="12" borderId="118" xfId="64" applyFont="1" applyFill="1" applyBorder="1" applyAlignment="1">
      <alignment horizontal="center" vertical="center" wrapText="1"/>
    </xf>
    <xf numFmtId="1" fontId="154" fillId="0" borderId="89" xfId="0" applyNumberFormat="1" applyFont="1" applyFill="1" applyBorder="1" applyAlignment="1">
      <alignment vertical="center" wrapText="1"/>
    </xf>
    <xf numFmtId="0" fontId="100" fillId="0" borderId="107" xfId="50" applyFont="1" applyBorder="1"/>
    <xf numFmtId="0" fontId="155" fillId="0" borderId="60" xfId="37" applyFont="1" applyBorder="1" applyAlignment="1" applyProtection="1"/>
    <xf numFmtId="0" fontId="155" fillId="0" borderId="115" xfId="37" applyFont="1" applyBorder="1" applyAlignment="1" applyProtection="1"/>
    <xf numFmtId="0" fontId="151" fillId="0" borderId="89" xfId="110" applyBorder="1"/>
    <xf numFmtId="169" fontId="10" fillId="45" borderId="1" xfId="199" applyNumberFormat="1" applyFont="1" applyFill="1" applyBorder="1" applyAlignment="1">
      <alignment horizontal="right" vertical="center" wrapText="1"/>
    </xf>
    <xf numFmtId="0" fontId="159" fillId="0" borderId="89" xfId="110" applyFont="1" applyBorder="1" applyAlignment="1">
      <alignment horizontal="center"/>
    </xf>
    <xf numFmtId="0" fontId="159" fillId="0" borderId="89" xfId="110" applyFont="1" applyBorder="1" applyAlignment="1">
      <alignment horizontal="center" vertical="center"/>
    </xf>
    <xf numFmtId="0" fontId="42" fillId="0" borderId="1" xfId="64" applyFont="1" applyFill="1" applyBorder="1" applyAlignment="1">
      <alignment horizontal="center" vertical="center"/>
    </xf>
    <xf numFmtId="0" fontId="100" fillId="0" borderId="89" xfId="50" applyFont="1" applyBorder="1" applyAlignment="1">
      <alignment horizontal="left" vertical="center"/>
    </xf>
    <xf numFmtId="0" fontId="159" fillId="0" borderId="89" xfId="110" applyFont="1" applyBorder="1"/>
    <xf numFmtId="0" fontId="2" fillId="0" borderId="0" xfId="0" applyFont="1"/>
    <xf numFmtId="0" fontId="160" fillId="45" borderId="89" xfId="110" applyFont="1" applyFill="1" applyBorder="1"/>
    <xf numFmtId="0" fontId="100" fillId="0" borderId="107" xfId="50" applyFont="1" applyBorder="1" applyAlignment="1">
      <alignment horizontal="left" vertical="center"/>
    </xf>
    <xf numFmtId="0" fontId="106" fillId="0" borderId="89" xfId="37" applyBorder="1" applyAlignment="1" applyProtection="1"/>
    <xf numFmtId="0" fontId="19" fillId="46" borderId="0" xfId="73" applyFont="1" applyFill="1" applyBorder="1" applyAlignment="1">
      <alignment vertical="center"/>
    </xf>
    <xf numFmtId="0" fontId="151" fillId="46" borderId="0" xfId="110" applyFill="1"/>
    <xf numFmtId="0" fontId="42" fillId="46" borderId="36" xfId="64" applyFont="1" applyFill="1" applyBorder="1" applyAlignment="1">
      <alignment horizontal="right" vertical="top" wrapText="1"/>
    </xf>
    <xf numFmtId="0" fontId="0" fillId="0" borderId="0" xfId="0" applyAlignment="1" applyProtection="1">
      <alignment horizontal="left" vertical="top" wrapText="1"/>
      <protection locked="0" hidden="1"/>
    </xf>
    <xf numFmtId="180" fontId="13" fillId="8" borderId="2" xfId="0" applyNumberFormat="1" applyFont="1" applyFill="1" applyBorder="1" applyAlignment="1" applyProtection="1">
      <alignment horizontal="left" vertical="center" wrapText="1"/>
      <protection locked="0" hidden="1"/>
    </xf>
    <xf numFmtId="180" fontId="13" fillId="8" borderId="3" xfId="0" applyNumberFormat="1" applyFont="1" applyFill="1" applyBorder="1" applyAlignment="1" applyProtection="1">
      <alignment horizontal="left" vertical="center" wrapText="1"/>
      <protection locked="0" hidden="1"/>
    </xf>
    <xf numFmtId="180" fontId="13" fillId="8" borderId="4" xfId="0" applyNumberFormat="1" applyFont="1" applyFill="1" applyBorder="1" applyAlignment="1" applyProtection="1">
      <alignment horizontal="left" vertical="center" wrapText="1"/>
      <protection locked="0" hidden="1"/>
    </xf>
    <xf numFmtId="0" fontId="99" fillId="0" borderId="89" xfId="50" applyBorder="1" applyAlignment="1">
      <alignment horizontal="left"/>
    </xf>
    <xf numFmtId="0" fontId="99" fillId="0" borderId="90" xfId="50" applyBorder="1" applyAlignment="1">
      <alignment horizontal="left"/>
    </xf>
    <xf numFmtId="0" fontId="99" fillId="0" borderId="91" xfId="50" applyBorder="1" applyAlignment="1">
      <alignment horizontal="left"/>
    </xf>
    <xf numFmtId="0" fontId="99" fillId="0" borderId="0" xfId="50" applyAlignment="1">
      <alignment horizontal="center"/>
    </xf>
    <xf numFmtId="14" fontId="154" fillId="0" borderId="92" xfId="50" applyNumberFormat="1" applyFont="1" applyBorder="1" applyAlignment="1">
      <alignment horizontal="center" vertical="center"/>
    </xf>
    <xf numFmtId="14" fontId="154" fillId="0" borderId="0" xfId="50" applyNumberFormat="1" applyFont="1" applyBorder="1" applyAlignment="1">
      <alignment horizontal="center" vertical="center"/>
    </xf>
    <xf numFmtId="0" fontId="100" fillId="0" borderId="107" xfId="50" applyFont="1" applyBorder="1" applyAlignment="1">
      <alignment horizontal="left" vertical="center"/>
    </xf>
    <xf numFmtId="0" fontId="100" fillId="0" borderId="7" xfId="50" applyFont="1" applyBorder="1" applyAlignment="1">
      <alignment horizontal="left" vertical="center"/>
    </xf>
    <xf numFmtId="0" fontId="100" fillId="0" borderId="89" xfId="50" applyFont="1" applyBorder="1" applyAlignment="1">
      <alignment horizontal="center" vertical="center"/>
    </xf>
    <xf numFmtId="0" fontId="99" fillId="0" borderId="107" xfId="50" applyBorder="1" applyAlignment="1">
      <alignment horizontal="left"/>
    </xf>
    <xf numFmtId="0" fontId="100" fillId="0" borderId="107" xfId="50" applyFont="1" applyBorder="1" applyAlignment="1">
      <alignment horizontal="center" vertical="center"/>
    </xf>
    <xf numFmtId="0" fontId="104" fillId="0" borderId="1" xfId="50" applyFont="1" applyFill="1" applyBorder="1" applyAlignment="1">
      <alignment horizontal="left" vertical="center" wrapText="1"/>
    </xf>
    <xf numFmtId="0" fontId="8" fillId="0" borderId="71" xfId="50" applyFont="1" applyBorder="1" applyAlignment="1">
      <alignment horizontal="left" wrapText="1"/>
    </xf>
    <xf numFmtId="0" fontId="8" fillId="0" borderId="72" xfId="50" applyFont="1" applyBorder="1" applyAlignment="1">
      <alignment horizontal="left" wrapText="1"/>
    </xf>
    <xf numFmtId="0" fontId="8" fillId="0" borderId="76" xfId="50" applyFont="1" applyBorder="1" applyAlignment="1">
      <alignment horizontal="left"/>
    </xf>
    <xf numFmtId="0" fontId="8" fillId="0" borderId="77" xfId="50" applyFont="1" applyBorder="1" applyAlignment="1">
      <alignment horizontal="left"/>
    </xf>
    <xf numFmtId="0" fontId="8" fillId="0" borderId="2" xfId="50" applyFont="1" applyBorder="1" applyAlignment="1">
      <alignment horizontal="left"/>
    </xf>
    <xf numFmtId="0" fontId="8" fillId="0" borderId="4" xfId="50" applyFont="1" applyBorder="1" applyAlignment="1">
      <alignment horizontal="left"/>
    </xf>
    <xf numFmtId="0" fontId="104" fillId="0" borderId="59" xfId="50" applyFont="1" applyFill="1" applyBorder="1" applyAlignment="1">
      <alignment horizontal="left" vertical="center" wrapText="1"/>
    </xf>
    <xf numFmtId="0" fontId="104" fillId="0" borderId="60" xfId="50" applyFont="1" applyFill="1" applyBorder="1" applyAlignment="1">
      <alignment horizontal="left" vertical="center" wrapText="1"/>
    </xf>
    <xf numFmtId="0" fontId="8" fillId="0" borderId="71" xfId="50" applyFont="1" applyBorder="1" applyAlignment="1">
      <alignment horizontal="left"/>
    </xf>
    <xf numFmtId="0" fontId="8" fillId="0" borderId="72" xfId="50" applyFont="1" applyBorder="1" applyAlignment="1">
      <alignment horizontal="left"/>
    </xf>
    <xf numFmtId="0" fontId="8" fillId="0" borderId="1" xfId="50" applyFont="1" applyBorder="1" applyAlignment="1">
      <alignment horizontal="left" vertical="center"/>
    </xf>
    <xf numFmtId="0" fontId="8" fillId="0" borderId="12" xfId="50" applyFont="1" applyBorder="1" applyAlignment="1">
      <alignment horizontal="left" vertical="center" wrapText="1"/>
    </xf>
    <xf numFmtId="0" fontId="8" fillId="0" borderId="13" xfId="50" applyFont="1" applyBorder="1" applyAlignment="1">
      <alignment horizontal="left" vertical="center" wrapText="1"/>
    </xf>
    <xf numFmtId="0" fontId="8" fillId="0" borderId="66" xfId="50" applyFont="1" applyBorder="1" applyAlignment="1">
      <alignment horizontal="left" vertical="center" wrapText="1"/>
    </xf>
    <xf numFmtId="0" fontId="8" fillId="0" borderId="67" xfId="50" applyFont="1" applyBorder="1" applyAlignment="1">
      <alignment horizontal="left" vertical="center" wrapText="1"/>
    </xf>
    <xf numFmtId="0" fontId="8" fillId="0" borderId="1" xfId="50" applyFont="1" applyBorder="1" applyAlignment="1">
      <alignment horizontal="left"/>
    </xf>
    <xf numFmtId="0" fontId="8" fillId="0" borderId="2" xfId="50" applyFont="1" applyBorder="1" applyAlignment="1">
      <alignment horizontal="left" wrapText="1"/>
    </xf>
    <xf numFmtId="0" fontId="8" fillId="0" borderId="4" xfId="50" applyFont="1" applyBorder="1" applyAlignment="1">
      <alignment horizontal="left" wrapText="1"/>
    </xf>
    <xf numFmtId="0" fontId="8" fillId="0" borderId="1" xfId="50" applyFont="1" applyBorder="1" applyAlignment="1">
      <alignment horizontal="left" wrapText="1"/>
    </xf>
    <xf numFmtId="0" fontId="8" fillId="0" borderId="1" xfId="50" applyFont="1" applyBorder="1" applyAlignment="1">
      <alignment horizontal="left" vertical="center" wrapText="1"/>
    </xf>
    <xf numFmtId="0" fontId="100" fillId="0" borderId="1" xfId="50" applyFont="1" applyBorder="1" applyAlignment="1">
      <alignment horizontal="right" vertical="center"/>
    </xf>
    <xf numFmtId="0" fontId="100" fillId="0" borderId="1" xfId="50" applyFont="1" applyBorder="1" applyAlignment="1">
      <alignment horizontal="center" vertical="center"/>
    </xf>
    <xf numFmtId="0" fontId="100" fillId="0" borderId="6" xfId="50" applyFont="1" applyBorder="1" applyAlignment="1">
      <alignment horizontal="center" vertical="center"/>
    </xf>
    <xf numFmtId="0" fontId="100" fillId="0" borderId="65" xfId="50" applyFont="1" applyBorder="1" applyAlignment="1">
      <alignment horizontal="center" vertical="center"/>
    </xf>
    <xf numFmtId="14" fontId="154" fillId="0" borderId="107" xfId="50" applyNumberFormat="1" applyFont="1" applyBorder="1" applyAlignment="1">
      <alignment horizontal="center" vertical="center"/>
    </xf>
    <xf numFmtId="0" fontId="154" fillId="0" borderId="11" xfId="50" applyFont="1" applyBorder="1" applyAlignment="1">
      <alignment horizontal="center" vertical="center"/>
    </xf>
    <xf numFmtId="0" fontId="100" fillId="0" borderId="1" xfId="50" applyFont="1" applyBorder="1" applyAlignment="1">
      <alignment horizontal="center" vertical="center" wrapText="1"/>
    </xf>
    <xf numFmtId="0" fontId="100" fillId="0" borderId="61" xfId="50" applyFont="1" applyBorder="1" applyAlignment="1">
      <alignment horizontal="center" vertical="center"/>
    </xf>
    <xf numFmtId="0" fontId="100" fillId="0" borderId="11" xfId="50" applyFont="1" applyBorder="1" applyAlignment="1">
      <alignment horizontal="center" vertical="center"/>
    </xf>
    <xf numFmtId="170" fontId="3" fillId="0" borderId="6" xfId="50" applyNumberFormat="1" applyFont="1" applyBorder="1" applyAlignment="1">
      <alignment horizontal="center" vertical="center"/>
    </xf>
    <xf numFmtId="170" fontId="3" fillId="0" borderId="7" xfId="50" applyNumberFormat="1" applyFont="1" applyBorder="1" applyAlignment="1">
      <alignment horizontal="center" vertical="center"/>
    </xf>
    <xf numFmtId="170" fontId="3" fillId="0" borderId="1" xfId="50" applyNumberFormat="1" applyFont="1" applyBorder="1" applyAlignment="1">
      <alignment horizontal="center" vertical="center"/>
    </xf>
    <xf numFmtId="170" fontId="3" fillId="0" borderId="58" xfId="50" applyNumberFormat="1" applyFont="1" applyBorder="1" applyAlignment="1">
      <alignment horizontal="center" vertical="center"/>
    </xf>
    <xf numFmtId="170" fontId="3" fillId="0" borderId="62" xfId="50" applyNumberFormat="1" applyFont="1" applyBorder="1" applyAlignment="1">
      <alignment horizontal="center" vertical="center"/>
    </xf>
    <xf numFmtId="170" fontId="3" fillId="0" borderId="64" xfId="50" applyNumberFormat="1" applyFont="1" applyBorder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42" fillId="0" borderId="1" xfId="64" applyFont="1" applyFill="1" applyBorder="1" applyAlignment="1">
      <alignment horizontal="center" vertical="center" wrapText="1"/>
    </xf>
    <xf numFmtId="0" fontId="71" fillId="0" borderId="1" xfId="107" applyFont="1" applyFill="1" applyBorder="1" applyAlignment="1">
      <alignment horizontal="center" vertical="center" textRotation="90" wrapText="1"/>
    </xf>
    <xf numFmtId="0" fontId="25" fillId="0" borderId="1" xfId="64" applyFont="1" applyFill="1" applyBorder="1" applyAlignment="1">
      <alignment horizontal="center" vertical="center" wrapText="1"/>
    </xf>
    <xf numFmtId="0" fontId="25" fillId="0" borderId="12" xfId="64" applyFont="1" applyFill="1" applyBorder="1" applyAlignment="1">
      <alignment horizontal="center" vertical="center" wrapText="1"/>
    </xf>
    <xf numFmtId="0" fontId="25" fillId="0" borderId="13" xfId="64" applyFont="1" applyFill="1" applyBorder="1" applyAlignment="1">
      <alignment horizontal="center" vertical="center" wrapText="1"/>
    </xf>
    <xf numFmtId="0" fontId="25" fillId="0" borderId="16" xfId="64" applyFont="1" applyFill="1" applyBorder="1" applyAlignment="1">
      <alignment horizontal="center" vertical="center" wrapText="1"/>
    </xf>
    <xf numFmtId="0" fontId="25" fillId="0" borderId="20" xfId="64" applyFont="1" applyFill="1" applyBorder="1" applyAlignment="1">
      <alignment horizontal="center" vertical="center" wrapText="1"/>
    </xf>
    <xf numFmtId="0" fontId="25" fillId="0" borderId="14" xfId="64" applyFont="1" applyFill="1" applyBorder="1" applyAlignment="1">
      <alignment horizontal="center" vertical="center" wrapText="1"/>
    </xf>
    <xf numFmtId="0" fontId="25" fillId="0" borderId="15" xfId="64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9" fillId="0" borderId="12" xfId="64" applyFont="1" applyFill="1" applyBorder="1" applyAlignment="1">
      <alignment horizontal="center" vertical="center"/>
    </xf>
    <xf numFmtId="0" fontId="9" fillId="0" borderId="31" xfId="64" applyFont="1" applyFill="1" applyBorder="1" applyAlignment="1">
      <alignment horizontal="center" vertical="center"/>
    </xf>
    <xf numFmtId="0" fontId="9" fillId="0" borderId="13" xfId="64" applyFont="1" applyFill="1" applyBorder="1" applyAlignment="1">
      <alignment horizontal="center" vertical="center"/>
    </xf>
    <xf numFmtId="0" fontId="3" fillId="0" borderId="1" xfId="110" applyFont="1" applyFill="1" applyBorder="1" applyAlignment="1">
      <alignment horizontal="center" vertical="center"/>
    </xf>
    <xf numFmtId="0" fontId="32" fillId="0" borderId="1" xfId="64" applyFont="1" applyFill="1" applyBorder="1" applyAlignment="1">
      <alignment horizontal="center" vertical="center" wrapText="1"/>
    </xf>
    <xf numFmtId="0" fontId="25" fillId="0" borderId="2" xfId="64" applyFont="1" applyFill="1" applyBorder="1" applyAlignment="1">
      <alignment horizontal="center" wrapText="1"/>
    </xf>
    <xf numFmtId="0" fontId="25" fillId="0" borderId="3" xfId="64" applyFont="1" applyFill="1" applyBorder="1" applyAlignment="1">
      <alignment horizontal="center" wrapText="1"/>
    </xf>
    <xf numFmtId="0" fontId="25" fillId="0" borderId="4" xfId="64" applyFont="1" applyFill="1" applyBorder="1" applyAlignment="1">
      <alignment horizontal="center" wrapText="1"/>
    </xf>
    <xf numFmtId="0" fontId="42" fillId="0" borderId="2" xfId="64" applyFont="1" applyFill="1" applyBorder="1" applyAlignment="1">
      <alignment horizontal="center" vertical="center" wrapText="1"/>
    </xf>
    <xf numFmtId="0" fontId="3" fillId="0" borderId="2" xfId="110" applyFont="1" applyBorder="1" applyAlignment="1">
      <alignment horizontal="center"/>
    </xf>
    <xf numFmtId="0" fontId="3" fillId="0" borderId="4" xfId="110" applyFont="1" applyBorder="1" applyAlignment="1">
      <alignment horizontal="center"/>
    </xf>
    <xf numFmtId="0" fontId="42" fillId="0" borderId="4" xfId="64" applyFont="1" applyFill="1" applyBorder="1" applyAlignment="1">
      <alignment horizontal="center" vertical="center" wrapText="1"/>
    </xf>
    <xf numFmtId="0" fontId="42" fillId="9" borderId="1" xfId="64" applyFont="1" applyFill="1" applyBorder="1" applyAlignment="1">
      <alignment horizontal="center" vertical="center" wrapText="1"/>
    </xf>
    <xf numFmtId="0" fontId="42" fillId="9" borderId="2" xfId="64" applyFont="1" applyFill="1" applyBorder="1" applyAlignment="1">
      <alignment horizontal="center" vertical="center" wrapText="1"/>
    </xf>
    <xf numFmtId="0" fontId="25" fillId="0" borderId="2" xfId="64" applyFont="1" applyFill="1" applyBorder="1" applyAlignment="1">
      <alignment horizontal="center" vertical="center" wrapText="1"/>
    </xf>
    <xf numFmtId="0" fontId="25" fillId="0" borderId="3" xfId="64" applyFont="1" applyFill="1" applyBorder="1" applyAlignment="1">
      <alignment horizontal="center" vertical="center" wrapText="1"/>
    </xf>
    <xf numFmtId="0" fontId="3" fillId="0" borderId="2" xfId="110" applyFont="1" applyFill="1" applyBorder="1" applyAlignment="1">
      <alignment horizontal="center" vertical="center"/>
    </xf>
    <xf numFmtId="0" fontId="3" fillId="0" borderId="4" xfId="110" applyFont="1" applyFill="1" applyBorder="1" applyAlignment="1">
      <alignment horizontal="center" vertical="center"/>
    </xf>
    <xf numFmtId="0" fontId="42" fillId="0" borderId="2" xfId="64" applyFont="1" applyFill="1" applyBorder="1" applyAlignment="1">
      <alignment horizontal="center" vertical="center"/>
    </xf>
    <xf numFmtId="0" fontId="42" fillId="0" borderId="3" xfId="64" applyFont="1" applyFill="1" applyBorder="1" applyAlignment="1">
      <alignment horizontal="center" vertical="center"/>
    </xf>
    <xf numFmtId="0" fontId="42" fillId="0" borderId="4" xfId="64" applyFont="1" applyFill="1" applyBorder="1" applyAlignment="1">
      <alignment horizontal="center" vertical="center"/>
    </xf>
    <xf numFmtId="0" fontId="73" fillId="0" borderId="6" xfId="110" applyFont="1" applyFill="1" applyBorder="1" applyAlignment="1">
      <alignment horizontal="center" vertical="center" wrapText="1"/>
    </xf>
    <xf numFmtId="0" fontId="73" fillId="0" borderId="7" xfId="110" applyFont="1" applyFill="1" applyBorder="1" applyAlignment="1">
      <alignment horizontal="center" vertical="center" wrapText="1"/>
    </xf>
    <xf numFmtId="0" fontId="73" fillId="0" borderId="1" xfId="110" applyFont="1" applyFill="1" applyBorder="1" applyAlignment="1">
      <alignment horizontal="center" vertical="center"/>
    </xf>
    <xf numFmtId="0" fontId="42" fillId="0" borderId="1" xfId="64" applyFont="1" applyFill="1" applyBorder="1" applyAlignment="1">
      <alignment horizontal="center" vertical="center"/>
    </xf>
    <xf numFmtId="0" fontId="21" fillId="0" borderId="6" xfId="107" applyFont="1" applyFill="1" applyBorder="1" applyAlignment="1">
      <alignment horizontal="center" vertical="center" textRotation="90" wrapText="1"/>
    </xf>
    <xf numFmtId="0" fontId="21" fillId="0" borderId="11" xfId="107" applyFont="1" applyFill="1" applyBorder="1" applyAlignment="1">
      <alignment horizontal="center" vertical="center" textRotation="90" wrapText="1"/>
    </xf>
    <xf numFmtId="0" fontId="25" fillId="0" borderId="6" xfId="64" applyFont="1" applyFill="1" applyBorder="1" applyAlignment="1">
      <alignment horizontal="center" vertical="center" textRotation="90" wrapText="1"/>
    </xf>
    <xf numFmtId="0" fontId="25" fillId="0" borderId="11" xfId="64" applyFont="1" applyFill="1" applyBorder="1" applyAlignment="1">
      <alignment horizontal="center" vertical="center" textRotation="90" wrapText="1"/>
    </xf>
    <xf numFmtId="0" fontId="25" fillId="0" borderId="7" xfId="64" applyFont="1" applyFill="1" applyBorder="1" applyAlignment="1">
      <alignment horizontal="center" vertical="center" textRotation="90" wrapText="1"/>
    </xf>
    <xf numFmtId="0" fontId="32" fillId="0" borderId="6" xfId="64" applyFont="1" applyFill="1" applyBorder="1" applyAlignment="1">
      <alignment horizontal="center" vertical="center" wrapText="1"/>
    </xf>
    <xf numFmtId="0" fontId="32" fillId="0" borderId="7" xfId="64" applyFont="1" applyFill="1" applyBorder="1" applyAlignment="1">
      <alignment horizontal="center" vertical="center" wrapText="1"/>
    </xf>
    <xf numFmtId="0" fontId="25" fillId="0" borderId="0" xfId="64" applyFont="1" applyFill="1" applyBorder="1" applyAlignment="1">
      <alignment horizontal="center" vertical="center" wrapText="1"/>
    </xf>
    <xf numFmtId="0" fontId="25" fillId="0" borderId="5" xfId="64" applyFont="1" applyFill="1" applyBorder="1" applyAlignment="1">
      <alignment horizontal="center" vertical="center" wrapText="1"/>
    </xf>
    <xf numFmtId="0" fontId="3" fillId="0" borderId="14" xfId="110" applyFont="1" applyFill="1" applyBorder="1" applyAlignment="1">
      <alignment horizontal="center" vertical="center"/>
    </xf>
    <xf numFmtId="0" fontId="3" fillId="0" borderId="5" xfId="110" applyFont="1" applyFill="1" applyBorder="1" applyAlignment="1">
      <alignment horizontal="center" vertical="center"/>
    </xf>
    <xf numFmtId="0" fontId="3" fillId="0" borderId="3" xfId="110" applyFont="1" applyFill="1" applyBorder="1" applyAlignment="1">
      <alignment horizontal="center" vertical="center"/>
    </xf>
    <xf numFmtId="0" fontId="73" fillId="0" borderId="2" xfId="110" applyFont="1" applyFill="1" applyBorder="1" applyAlignment="1">
      <alignment horizontal="center" vertical="center"/>
    </xf>
    <xf numFmtId="0" fontId="73" fillId="0" borderId="3" xfId="110" applyFont="1" applyFill="1" applyBorder="1" applyAlignment="1">
      <alignment horizontal="center" vertical="center"/>
    </xf>
    <xf numFmtId="0" fontId="73" fillId="0" borderId="4" xfId="110" applyFont="1" applyFill="1" applyBorder="1" applyAlignment="1">
      <alignment horizontal="center" vertical="center"/>
    </xf>
    <xf numFmtId="0" fontId="28" fillId="0" borderId="5" xfId="107" applyFont="1" applyBorder="1" applyAlignment="1">
      <alignment horizontal="center" wrapText="1"/>
    </xf>
    <xf numFmtId="0" fontId="0" fillId="0" borderId="1" xfId="107" applyFont="1" applyBorder="1" applyAlignment="1">
      <alignment horizontal="center" vertical="center"/>
    </xf>
    <xf numFmtId="0" fontId="21" fillId="9" borderId="2" xfId="107" applyFont="1" applyFill="1" applyBorder="1" applyAlignment="1">
      <alignment horizontal="center" vertical="center"/>
    </xf>
    <xf numFmtId="0" fontId="21" fillId="9" borderId="4" xfId="107" applyFont="1" applyFill="1" applyBorder="1" applyAlignment="1">
      <alignment horizontal="center" vertical="center"/>
    </xf>
    <xf numFmtId="0" fontId="34" fillId="0" borderId="1" xfId="62" applyFont="1" applyFill="1" applyBorder="1" applyAlignment="1">
      <alignment horizontal="left" vertical="center"/>
    </xf>
    <xf numFmtId="0" fontId="21" fillId="9" borderId="2" xfId="107" applyFont="1" applyFill="1" applyBorder="1" applyAlignment="1">
      <alignment horizontal="left" vertical="center" indent="1"/>
    </xf>
    <xf numFmtId="0" fontId="21" fillId="9" borderId="4" xfId="107" applyFont="1" applyFill="1" applyBorder="1" applyAlignment="1">
      <alignment horizontal="left" vertical="center" indent="1"/>
    </xf>
    <xf numFmtId="0" fontId="3" fillId="0" borderId="6" xfId="107" applyFont="1" applyBorder="1" applyAlignment="1">
      <alignment horizontal="center" wrapText="1"/>
    </xf>
    <xf numFmtId="0" fontId="3" fillId="0" borderId="7" xfId="107" applyFont="1" applyBorder="1" applyAlignment="1">
      <alignment horizontal="center" wrapText="1"/>
    </xf>
    <xf numFmtId="0" fontId="0" fillId="0" borderId="12" xfId="107" applyFont="1" applyBorder="1" applyAlignment="1">
      <alignment horizontal="center" vertical="center"/>
    </xf>
    <xf numFmtId="0" fontId="0" fillId="0" borderId="13" xfId="107" applyFont="1" applyBorder="1" applyAlignment="1">
      <alignment horizontal="center" vertical="center"/>
    </xf>
    <xf numFmtId="0" fontId="0" fillId="0" borderId="16" xfId="107" applyFont="1" applyBorder="1" applyAlignment="1">
      <alignment horizontal="center" vertical="center"/>
    </xf>
    <xf numFmtId="0" fontId="0" fillId="0" borderId="20" xfId="107" applyFont="1" applyBorder="1" applyAlignment="1">
      <alignment horizontal="center" vertical="center"/>
    </xf>
    <xf numFmtId="0" fontId="0" fillId="0" borderId="14" xfId="107" applyFont="1" applyBorder="1" applyAlignment="1">
      <alignment horizontal="center" vertical="center"/>
    </xf>
    <xf numFmtId="0" fontId="0" fillId="0" borderId="15" xfId="107" applyFont="1" applyBorder="1" applyAlignment="1">
      <alignment horizontal="center" vertical="center"/>
    </xf>
    <xf numFmtId="0" fontId="0" fillId="2" borderId="1" xfId="107" applyFont="1" applyFill="1" applyBorder="1" applyAlignment="1">
      <alignment horizontal="center" vertical="center"/>
    </xf>
    <xf numFmtId="0" fontId="0" fillId="2" borderId="2" xfId="107" applyFont="1" applyFill="1" applyBorder="1" applyAlignment="1">
      <alignment horizontal="center" vertical="center"/>
    </xf>
    <xf numFmtId="0" fontId="0" fillId="2" borderId="4" xfId="107" applyFont="1" applyFill="1" applyBorder="1" applyAlignment="1">
      <alignment horizontal="center" vertical="center"/>
    </xf>
    <xf numFmtId="0" fontId="3" fillId="0" borderId="1" xfId="107" applyFont="1" applyBorder="1" applyAlignment="1">
      <alignment horizontal="center" vertical="center"/>
    </xf>
    <xf numFmtId="178" fontId="94" fillId="0" borderId="56" xfId="199" applyNumberFormat="1" applyFont="1" applyFill="1" applyBorder="1" applyAlignment="1">
      <alignment horizontal="left" vertical="center" wrapText="1"/>
    </xf>
    <xf numFmtId="178" fontId="94" fillId="0" borderId="54" xfId="199" applyNumberFormat="1" applyFont="1" applyFill="1" applyBorder="1" applyAlignment="1">
      <alignment horizontal="left" vertical="center" wrapText="1"/>
    </xf>
    <xf numFmtId="0" fontId="21" fillId="0" borderId="14" xfId="107" applyFont="1" applyBorder="1" applyAlignment="1">
      <alignment horizontal="left" vertical="top" wrapText="1"/>
    </xf>
    <xf numFmtId="0" fontId="21" fillId="0" borderId="15" xfId="107" applyFont="1" applyBorder="1" applyAlignment="1">
      <alignment horizontal="left" vertical="top" wrapText="1"/>
    </xf>
    <xf numFmtId="169" fontId="9" fillId="9" borderId="2" xfId="1" applyNumberFormat="1" applyFont="1" applyFill="1" applyBorder="1" applyAlignment="1">
      <alignment horizontal="center" vertical="center" wrapText="1"/>
    </xf>
    <xf numFmtId="169" fontId="9" fillId="9" borderId="3" xfId="1" applyNumberFormat="1" applyFont="1" applyFill="1" applyBorder="1" applyAlignment="1">
      <alignment horizontal="center" vertical="center" wrapText="1"/>
    </xf>
    <xf numFmtId="0" fontId="21" fillId="0" borderId="2" xfId="107" applyFont="1" applyFill="1" applyBorder="1" applyAlignment="1">
      <alignment horizontal="left" vertical="center" wrapText="1" indent="1"/>
    </xf>
    <xf numFmtId="0" fontId="21" fillId="0" borderId="4" xfId="107" applyFont="1" applyFill="1" applyBorder="1" applyAlignment="1">
      <alignment horizontal="left" vertical="center" wrapText="1" indent="1"/>
    </xf>
    <xf numFmtId="175" fontId="0" fillId="0" borderId="2" xfId="107" applyNumberFormat="1" applyFont="1" applyFill="1" applyBorder="1" applyAlignment="1">
      <alignment horizontal="right" vertical="center" wrapText="1"/>
    </xf>
    <xf numFmtId="175" fontId="0" fillId="0" borderId="4" xfId="107" applyNumberFormat="1" applyFont="1" applyFill="1" applyBorder="1" applyAlignment="1">
      <alignment horizontal="right" vertical="center" wrapText="1"/>
    </xf>
    <xf numFmtId="0" fontId="21" fillId="0" borderId="6" xfId="107" applyFont="1" applyBorder="1" applyAlignment="1">
      <alignment horizontal="center" vertical="center" wrapText="1"/>
    </xf>
    <xf numFmtId="0" fontId="21" fillId="0" borderId="7" xfId="107" applyFont="1" applyBorder="1" applyAlignment="1">
      <alignment horizontal="center" vertical="center" wrapText="1"/>
    </xf>
    <xf numFmtId="0" fontId="0" fillId="9" borderId="2" xfId="107" applyFont="1" applyFill="1" applyBorder="1" applyAlignment="1">
      <alignment horizontal="right" vertical="center" wrapText="1"/>
    </xf>
    <xf numFmtId="0" fontId="0" fillId="9" borderId="4" xfId="107" applyFont="1" applyFill="1" applyBorder="1" applyAlignment="1">
      <alignment horizontal="right" vertical="center" wrapText="1"/>
    </xf>
    <xf numFmtId="175" fontId="29" fillId="2" borderId="2" xfId="107" applyNumberFormat="1" applyFont="1" applyFill="1" applyBorder="1" applyAlignment="1">
      <alignment horizontal="right" vertical="center" wrapText="1"/>
    </xf>
    <xf numFmtId="175" fontId="29" fillId="2" borderId="4" xfId="107" applyNumberFormat="1" applyFont="1" applyFill="1" applyBorder="1" applyAlignment="1">
      <alignment horizontal="right" vertical="center" wrapText="1"/>
    </xf>
    <xf numFmtId="0" fontId="25" fillId="0" borderId="16" xfId="64" applyFont="1" applyFill="1" applyBorder="1" applyAlignment="1">
      <alignment horizontal="center" vertical="center" textRotation="90" wrapText="1"/>
    </xf>
    <xf numFmtId="0" fontId="0" fillId="0" borderId="6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77" fillId="0" borderId="1" xfId="110" applyFont="1" applyFill="1" applyBorder="1" applyAlignment="1">
      <alignment horizontal="center" vertical="center"/>
    </xf>
    <xf numFmtId="0" fontId="42" fillId="0" borderId="6" xfId="64" applyFont="1" applyFill="1" applyBorder="1" applyAlignment="1">
      <alignment horizontal="center" vertical="center" wrapText="1"/>
    </xf>
    <xf numFmtId="0" fontId="42" fillId="0" borderId="12" xfId="64" applyFont="1" applyFill="1" applyBorder="1" applyAlignment="1">
      <alignment horizontal="center" vertical="center" wrapText="1"/>
    </xf>
    <xf numFmtId="0" fontId="42" fillId="0" borderId="51" xfId="64" applyFont="1" applyFill="1" applyBorder="1" applyAlignment="1">
      <alignment horizontal="center" vertical="center" wrapText="1"/>
    </xf>
    <xf numFmtId="0" fontId="42" fillId="0" borderId="52" xfId="64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46" fillId="0" borderId="2" xfId="110" applyFont="1" applyFill="1" applyBorder="1" applyAlignment="1">
      <alignment horizontal="center" vertical="center"/>
    </xf>
    <xf numFmtId="0" fontId="46" fillId="0" borderId="3" xfId="110" applyFont="1" applyFill="1" applyBorder="1" applyAlignment="1">
      <alignment horizontal="center" vertical="center"/>
    </xf>
    <xf numFmtId="0" fontId="46" fillId="0" borderId="4" xfId="110" applyFont="1" applyFill="1" applyBorder="1" applyAlignment="1">
      <alignment horizontal="center" vertical="center"/>
    </xf>
    <xf numFmtId="0" fontId="46" fillId="0" borderId="1" xfId="110" applyFont="1" applyFill="1" applyBorder="1" applyAlignment="1">
      <alignment horizontal="center" vertical="center"/>
    </xf>
    <xf numFmtId="0" fontId="48" fillId="0" borderId="1" xfId="64" applyFont="1" applyFill="1" applyBorder="1" applyAlignment="1">
      <alignment horizontal="center" vertical="center" wrapText="1"/>
    </xf>
    <xf numFmtId="0" fontId="48" fillId="0" borderId="2" xfId="64" applyFont="1" applyFill="1" applyBorder="1" applyAlignment="1">
      <alignment horizontal="center" vertical="center" wrapText="1"/>
    </xf>
    <xf numFmtId="0" fontId="46" fillId="0" borderId="2" xfId="0" applyFont="1" applyBorder="1" applyAlignment="1">
      <alignment horizontal="center"/>
    </xf>
    <xf numFmtId="0" fontId="46" fillId="0" borderId="4" xfId="0" applyFont="1" applyBorder="1" applyAlignment="1">
      <alignment horizontal="center"/>
    </xf>
    <xf numFmtId="0" fontId="39" fillId="0" borderId="6" xfId="64" applyFont="1" applyFill="1" applyBorder="1" applyAlignment="1">
      <alignment horizontal="center" vertical="center" textRotation="90" wrapText="1"/>
    </xf>
    <xf numFmtId="0" fontId="39" fillId="0" borderId="11" xfId="64" applyFont="1" applyFill="1" applyBorder="1" applyAlignment="1">
      <alignment horizontal="center" vertical="center" textRotation="90" wrapText="1"/>
    </xf>
    <xf numFmtId="0" fontId="39" fillId="0" borderId="7" xfId="64" applyFont="1" applyFill="1" applyBorder="1" applyAlignment="1">
      <alignment horizontal="center" vertical="center" textRotation="90" wrapText="1"/>
    </xf>
    <xf numFmtId="0" fontId="31" fillId="0" borderId="6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 wrapText="1"/>
    </xf>
    <xf numFmtId="0" fontId="48" fillId="0" borderId="1" xfId="110" applyFont="1" applyFill="1" applyBorder="1" applyAlignment="1">
      <alignment horizontal="center" vertical="center"/>
    </xf>
    <xf numFmtId="0" fontId="3" fillId="0" borderId="48" xfId="110" applyFont="1" applyFill="1" applyBorder="1" applyAlignment="1">
      <alignment horizontal="center" vertical="center"/>
    </xf>
    <xf numFmtId="0" fontId="25" fillId="0" borderId="1" xfId="64" applyFont="1" applyFill="1" applyBorder="1" applyAlignment="1">
      <alignment horizontal="center" vertical="center" textRotation="90" wrapText="1"/>
    </xf>
    <xf numFmtId="0" fontId="3" fillId="0" borderId="6" xfId="110" applyFont="1" applyFill="1" applyBorder="1" applyAlignment="1">
      <alignment horizontal="center" vertical="center" wrapText="1"/>
    </xf>
    <xf numFmtId="0" fontId="3" fillId="0" borderId="7" xfId="110" applyFont="1" applyFill="1" applyBorder="1" applyAlignment="1">
      <alignment horizontal="center" vertical="center" wrapText="1"/>
    </xf>
    <xf numFmtId="0" fontId="39" fillId="0" borderId="1" xfId="64" applyFont="1" applyFill="1" applyBorder="1" applyAlignment="1">
      <alignment horizontal="center" vertical="center" textRotation="90" wrapText="1"/>
    </xf>
    <xf numFmtId="0" fontId="46" fillId="0" borderId="6" xfId="110" applyFont="1" applyFill="1" applyBorder="1" applyAlignment="1">
      <alignment horizontal="center" vertical="center" wrapText="1"/>
    </xf>
    <xf numFmtId="0" fontId="46" fillId="0" borderId="7" xfId="110" applyFont="1" applyFill="1" applyBorder="1" applyAlignment="1">
      <alignment horizontal="center" vertical="center" wrapText="1"/>
    </xf>
    <xf numFmtId="0" fontId="70" fillId="12" borderId="26" xfId="64" applyFont="1" applyFill="1" applyBorder="1" applyAlignment="1">
      <alignment horizontal="center" vertical="center" textRotation="90" wrapText="1"/>
    </xf>
    <xf numFmtId="0" fontId="70" fillId="12" borderId="35" xfId="64" applyFont="1" applyFill="1" applyBorder="1" applyAlignment="1">
      <alignment horizontal="center" vertical="center" textRotation="90" wrapText="1"/>
    </xf>
    <xf numFmtId="0" fontId="70" fillId="12" borderId="24" xfId="64" applyFont="1" applyFill="1" applyBorder="1" applyAlignment="1">
      <alignment horizontal="center" vertical="center" textRotation="90" wrapText="1"/>
    </xf>
    <xf numFmtId="0" fontId="42" fillId="0" borderId="11" xfId="64" applyFont="1" applyFill="1" applyBorder="1" applyAlignment="1">
      <alignment horizontal="center" vertical="center" textRotation="90" wrapText="1"/>
    </xf>
    <xf numFmtId="0" fontId="42" fillId="0" borderId="7" xfId="64" applyFont="1" applyFill="1" applyBorder="1" applyAlignment="1">
      <alignment horizontal="center" vertical="center" textRotation="90" wrapText="1"/>
    </xf>
    <xf numFmtId="0" fontId="25" fillId="0" borderId="7" xfId="64" applyFont="1" applyFill="1" applyBorder="1" applyAlignment="1">
      <alignment horizontal="center" vertical="center" wrapText="1"/>
    </xf>
    <xf numFmtId="0" fontId="9" fillId="0" borderId="2" xfId="64" applyFont="1" applyFill="1" applyBorder="1" applyAlignment="1">
      <alignment horizontal="center" vertical="center"/>
    </xf>
    <xf numFmtId="0" fontId="9" fillId="0" borderId="3" xfId="64" applyFont="1" applyFill="1" applyBorder="1" applyAlignment="1">
      <alignment horizontal="center" vertical="center"/>
    </xf>
    <xf numFmtId="0" fontId="9" fillId="0" borderId="4" xfId="64" applyFont="1" applyFill="1" applyBorder="1" applyAlignment="1">
      <alignment horizontal="center" vertical="center"/>
    </xf>
    <xf numFmtId="0" fontId="13" fillId="0" borderId="2" xfId="64" applyFont="1" applyFill="1" applyBorder="1" applyAlignment="1">
      <alignment horizontal="center" vertical="center" wrapText="1"/>
    </xf>
    <xf numFmtId="0" fontId="13" fillId="0" borderId="3" xfId="64" applyFont="1" applyFill="1" applyBorder="1" applyAlignment="1">
      <alignment horizontal="center" vertical="center" wrapText="1"/>
    </xf>
    <xf numFmtId="0" fontId="13" fillId="0" borderId="4" xfId="64" applyFont="1" applyFill="1" applyBorder="1" applyAlignment="1">
      <alignment horizontal="center" vertical="center" wrapText="1"/>
    </xf>
    <xf numFmtId="0" fontId="157" fillId="0" borderId="5" xfId="0" applyFont="1" applyBorder="1" applyAlignment="1">
      <alignment horizontal="center" vertical="center"/>
    </xf>
    <xf numFmtId="0" fontId="77" fillId="0" borderId="5" xfId="0" applyFont="1" applyBorder="1" applyAlignment="1">
      <alignment horizontal="center" vertical="center"/>
    </xf>
    <xf numFmtId="0" fontId="158" fillId="0" borderId="119" xfId="110" applyFont="1" applyBorder="1" applyAlignment="1">
      <alignment horizontal="center" wrapText="1"/>
    </xf>
    <xf numFmtId="0" fontId="158" fillId="0" borderId="120" xfId="110" applyFont="1" applyBorder="1" applyAlignment="1">
      <alignment horizontal="center" wrapText="1"/>
    </xf>
    <xf numFmtId="0" fontId="158" fillId="0" borderId="121" xfId="110" applyFont="1" applyBorder="1" applyAlignment="1">
      <alignment horizontal="center" wrapText="1"/>
    </xf>
    <xf numFmtId="0" fontId="158" fillId="0" borderId="122" xfId="110" applyFont="1" applyBorder="1" applyAlignment="1">
      <alignment horizontal="center" wrapText="1"/>
    </xf>
    <xf numFmtId="0" fontId="158" fillId="0" borderId="123" xfId="110" applyFont="1" applyBorder="1" applyAlignment="1">
      <alignment horizontal="center" wrapText="1"/>
    </xf>
    <xf numFmtId="0" fontId="158" fillId="0" borderId="124" xfId="110" applyFont="1" applyBorder="1" applyAlignment="1">
      <alignment horizontal="center" wrapText="1"/>
    </xf>
    <xf numFmtId="0" fontId="0" fillId="0" borderId="89" xfId="0" applyFill="1" applyBorder="1" applyAlignment="1">
      <alignment horizontal="center" vertical="center" wrapText="1"/>
    </xf>
    <xf numFmtId="0" fontId="0" fillId="0" borderId="90" xfId="110" applyFont="1" applyBorder="1" applyAlignment="1">
      <alignment horizontal="right"/>
    </xf>
    <xf numFmtId="0" fontId="0" fillId="0" borderId="91" xfId="110" applyFont="1" applyBorder="1" applyAlignment="1">
      <alignment horizontal="right"/>
    </xf>
    <xf numFmtId="169" fontId="75" fillId="9" borderId="90" xfId="199" applyNumberFormat="1" applyFont="1" applyFill="1" applyBorder="1" applyAlignment="1">
      <alignment horizontal="center" vertical="center" wrapText="1"/>
    </xf>
    <xf numFmtId="169" fontId="75" fillId="9" borderId="91" xfId="199" applyNumberFormat="1" applyFont="1" applyFill="1" applyBorder="1" applyAlignment="1">
      <alignment horizontal="center" vertical="center" wrapText="1"/>
    </xf>
    <xf numFmtId="0" fontId="42" fillId="0" borderId="90" xfId="64" applyFont="1" applyFill="1" applyBorder="1" applyAlignment="1">
      <alignment horizontal="center" vertical="center"/>
    </xf>
    <xf numFmtId="0" fontId="42" fillId="0" borderId="91" xfId="64" applyFont="1" applyFill="1" applyBorder="1" applyAlignment="1">
      <alignment horizontal="center" vertical="center"/>
    </xf>
    <xf numFmtId="0" fontId="42" fillId="12" borderId="24" xfId="64" applyFont="1" applyFill="1" applyBorder="1" applyAlignment="1">
      <alignment horizontal="center" vertical="center" wrapText="1"/>
    </xf>
    <xf numFmtId="0" fontId="42" fillId="12" borderId="25" xfId="64" applyFont="1" applyFill="1" applyBorder="1" applyAlignment="1">
      <alignment horizontal="center" vertical="center" wrapText="1"/>
    </xf>
    <xf numFmtId="0" fontId="0" fillId="0" borderId="90" xfId="110" applyFont="1" applyBorder="1" applyAlignment="1">
      <alignment horizontal="center"/>
    </xf>
    <xf numFmtId="0" fontId="0" fillId="0" borderId="91" xfId="110" applyFont="1" applyBorder="1" applyAlignment="1">
      <alignment horizontal="center"/>
    </xf>
    <xf numFmtId="0" fontId="9" fillId="0" borderId="93" xfId="64" applyFont="1" applyFill="1" applyBorder="1" applyAlignment="1">
      <alignment horizontal="center" vertical="center"/>
    </xf>
    <xf numFmtId="0" fontId="25" fillId="0" borderId="4" xfId="64" applyFont="1" applyFill="1" applyBorder="1" applyAlignment="1">
      <alignment horizontal="center" vertical="center" wrapText="1"/>
    </xf>
    <xf numFmtId="0" fontId="32" fillId="0" borderId="2" xfId="64" applyFont="1" applyFill="1" applyBorder="1" applyAlignment="1">
      <alignment horizontal="center" vertical="center" wrapText="1"/>
    </xf>
    <xf numFmtId="0" fontId="32" fillId="0" borderId="4" xfId="64" applyFont="1" applyFill="1" applyBorder="1" applyAlignment="1">
      <alignment horizontal="center" vertical="center" wrapText="1"/>
    </xf>
    <xf numFmtId="0" fontId="25" fillId="0" borderId="90" xfId="64" applyFont="1" applyFill="1" applyBorder="1" applyAlignment="1">
      <alignment horizontal="center" vertical="center" wrapText="1"/>
    </xf>
    <xf numFmtId="0" fontId="25" fillId="0" borderId="93" xfId="64" applyFont="1" applyFill="1" applyBorder="1" applyAlignment="1">
      <alignment horizontal="center" vertical="center" wrapText="1"/>
    </xf>
    <xf numFmtId="0" fontId="25" fillId="0" borderId="91" xfId="64" applyFont="1" applyFill="1" applyBorder="1" applyAlignment="1">
      <alignment horizontal="center" vertical="center" wrapText="1"/>
    </xf>
    <xf numFmtId="0" fontId="13" fillId="0" borderId="90" xfId="64" applyFont="1" applyFill="1" applyBorder="1" applyAlignment="1">
      <alignment horizontal="center" vertical="center" wrapText="1"/>
    </xf>
    <xf numFmtId="0" fontId="13" fillId="0" borderId="93" xfId="64" applyFont="1" applyFill="1" applyBorder="1" applyAlignment="1">
      <alignment horizontal="center" vertical="center" wrapText="1"/>
    </xf>
    <xf numFmtId="0" fontId="13" fillId="0" borderId="91" xfId="64" applyFont="1" applyFill="1" applyBorder="1" applyAlignment="1">
      <alignment horizontal="center" vertical="center" wrapText="1"/>
    </xf>
    <xf numFmtId="0" fontId="32" fillId="0" borderId="90" xfId="64" applyFont="1" applyFill="1" applyBorder="1" applyAlignment="1">
      <alignment horizontal="center" vertical="center" wrapText="1"/>
    </xf>
    <xf numFmtId="0" fontId="32" fillId="0" borderId="91" xfId="64" applyFont="1" applyFill="1" applyBorder="1" applyAlignment="1">
      <alignment horizontal="center" vertical="center" wrapText="1"/>
    </xf>
    <xf numFmtId="0" fontId="0" fillId="0" borderId="11" xfId="110" applyFont="1" applyBorder="1" applyAlignment="1">
      <alignment horizontal="center" vertical="center" textRotation="90"/>
    </xf>
    <xf numFmtId="0" fontId="151" fillId="0" borderId="11" xfId="110" applyBorder="1" applyAlignment="1">
      <alignment horizontal="center" vertical="center" textRotation="90"/>
    </xf>
    <xf numFmtId="0" fontId="151" fillId="0" borderId="7" xfId="110" applyBorder="1" applyAlignment="1">
      <alignment horizontal="center" vertical="center" textRotation="90"/>
    </xf>
    <xf numFmtId="0" fontId="42" fillId="12" borderId="40" xfId="64" applyFont="1" applyFill="1" applyBorder="1" applyAlignment="1">
      <alignment horizontal="center" vertical="center" wrapText="1"/>
    </xf>
    <xf numFmtId="0" fontId="151" fillId="0" borderId="14" xfId="110" applyBorder="1" applyAlignment="1">
      <alignment horizontal="center"/>
    </xf>
    <xf numFmtId="0" fontId="151" fillId="0" borderId="15" xfId="110" applyBorder="1" applyAlignment="1">
      <alignment horizontal="center"/>
    </xf>
    <xf numFmtId="169" fontId="75" fillId="9" borderId="2" xfId="199" applyNumberFormat="1" applyFont="1" applyFill="1" applyBorder="1" applyAlignment="1">
      <alignment horizontal="center" vertical="center" wrapText="1"/>
    </xf>
    <xf numFmtId="169" fontId="75" fillId="9" borderId="4" xfId="199" applyNumberFormat="1" applyFont="1" applyFill="1" applyBorder="1" applyAlignment="1">
      <alignment horizontal="center" vertical="center" wrapText="1"/>
    </xf>
    <xf numFmtId="0" fontId="0" fillId="0" borderId="4" xfId="0" applyBorder="1"/>
    <xf numFmtId="0" fontId="42" fillId="0" borderId="12" xfId="64" applyFont="1" applyFill="1" applyBorder="1" applyAlignment="1">
      <alignment horizontal="center" vertical="center"/>
    </xf>
    <xf numFmtId="0" fontId="42" fillId="0" borderId="13" xfId="64" applyFont="1" applyFill="1" applyBorder="1" applyAlignment="1">
      <alignment horizontal="center" vertical="center"/>
    </xf>
    <xf numFmtId="0" fontId="42" fillId="0" borderId="90" xfId="64" applyFont="1" applyFill="1" applyBorder="1" applyAlignment="1">
      <alignment horizontal="center" vertical="center" wrapText="1"/>
    </xf>
    <xf numFmtId="0" fontId="42" fillId="0" borderId="91" xfId="64" applyFont="1" applyFill="1" applyBorder="1" applyAlignment="1">
      <alignment horizontal="center" vertical="center" wrapText="1"/>
    </xf>
    <xf numFmtId="0" fontId="10" fillId="0" borderId="11" xfId="64" applyFont="1" applyFill="1" applyBorder="1" applyAlignment="1">
      <alignment horizontal="center" vertical="center" textRotation="90" wrapText="1"/>
    </xf>
    <xf numFmtId="0" fontId="10" fillId="0" borderId="7" xfId="64" applyFont="1" applyFill="1" applyBorder="1" applyAlignment="1">
      <alignment horizontal="center" vertical="center" textRotation="90" wrapText="1"/>
    </xf>
    <xf numFmtId="0" fontId="25" fillId="0" borderId="6" xfId="64" applyFont="1" applyFill="1" applyBorder="1" applyAlignment="1">
      <alignment horizontal="center" vertical="center" wrapText="1"/>
    </xf>
    <xf numFmtId="0" fontId="10" fillId="0" borderId="6" xfId="64" applyFont="1" applyFill="1" applyBorder="1" applyAlignment="1">
      <alignment horizontal="center" vertical="center" textRotation="90" wrapText="1"/>
    </xf>
    <xf numFmtId="0" fontId="3" fillId="0" borderId="90" xfId="110" applyFont="1" applyFill="1" applyBorder="1" applyAlignment="1">
      <alignment horizontal="center" vertical="center"/>
    </xf>
    <xf numFmtId="0" fontId="3" fillId="0" borderId="93" xfId="110" applyFont="1" applyFill="1" applyBorder="1" applyAlignment="1">
      <alignment horizontal="center" vertical="center"/>
    </xf>
    <xf numFmtId="0" fontId="3" fillId="0" borderId="91" xfId="110" applyFont="1" applyFill="1" applyBorder="1" applyAlignment="1">
      <alignment horizontal="center" vertical="center"/>
    </xf>
    <xf numFmtId="0" fontId="154" fillId="0" borderId="107" xfId="110" applyFont="1" applyBorder="1" applyAlignment="1">
      <alignment horizontal="center" vertical="center" wrapText="1"/>
    </xf>
    <xf numFmtId="0" fontId="154" fillId="0" borderId="7" xfId="110" applyFont="1" applyBorder="1" applyAlignment="1">
      <alignment horizontal="center" vertical="center" wrapText="1"/>
    </xf>
    <xf numFmtId="0" fontId="0" fillId="0" borderId="16" xfId="110" applyFont="1" applyBorder="1" applyAlignment="1">
      <alignment horizontal="center" wrapText="1"/>
    </xf>
    <xf numFmtId="0" fontId="151" fillId="0" borderId="16" xfId="110" applyBorder="1" applyAlignment="1">
      <alignment horizontal="center" wrapText="1"/>
    </xf>
    <xf numFmtId="0" fontId="32" fillId="0" borderId="1" xfId="64" applyFont="1" applyFill="1" applyBorder="1" applyAlignment="1">
      <alignment horizontal="center" vertical="center"/>
    </xf>
    <xf numFmtId="0" fontId="46" fillId="0" borderId="2" xfId="110" applyFont="1" applyFill="1" applyBorder="1" applyAlignment="1">
      <alignment horizontal="left" vertical="center"/>
    </xf>
    <xf numFmtId="0" fontId="46" fillId="0" borderId="3" xfId="110" applyFont="1" applyFill="1" applyBorder="1" applyAlignment="1">
      <alignment horizontal="left" vertical="center"/>
    </xf>
    <xf numFmtId="0" fontId="46" fillId="0" borderId="4" xfId="110" applyFont="1" applyFill="1" applyBorder="1" applyAlignment="1">
      <alignment horizontal="left" vertical="center"/>
    </xf>
    <xf numFmtId="0" fontId="33" fillId="0" borderId="2" xfId="110" applyFont="1" applyFill="1" applyBorder="1" applyAlignment="1">
      <alignment horizontal="left" vertical="center"/>
    </xf>
    <xf numFmtId="0" fontId="33" fillId="0" borderId="3" xfId="110" applyFont="1" applyFill="1" applyBorder="1" applyAlignment="1">
      <alignment horizontal="left" vertical="center"/>
    </xf>
    <xf numFmtId="0" fontId="33" fillId="0" borderId="4" xfId="110" applyFont="1" applyFill="1" applyBorder="1" applyAlignment="1">
      <alignment horizontal="left" vertical="center"/>
    </xf>
    <xf numFmtId="0" fontId="46" fillId="0" borderId="93" xfId="110" applyFont="1" applyFill="1" applyBorder="1" applyAlignment="1">
      <alignment horizontal="center" vertical="center"/>
    </xf>
    <xf numFmtId="0" fontId="39" fillId="0" borderId="1" xfId="64" applyFont="1" applyFill="1" applyBorder="1" applyAlignment="1">
      <alignment horizontal="center" vertical="center" wrapText="1"/>
    </xf>
    <xf numFmtId="0" fontId="31" fillId="0" borderId="1" xfId="64" applyFont="1" applyFill="1" applyBorder="1" applyAlignment="1">
      <alignment horizontal="center" vertical="center" wrapText="1"/>
    </xf>
    <xf numFmtId="0" fontId="39" fillId="2" borderId="1" xfId="64" applyFont="1" applyFill="1" applyBorder="1" applyAlignment="1">
      <alignment horizontal="center" vertical="center" wrapText="1"/>
    </xf>
    <xf numFmtId="0" fontId="39" fillId="2" borderId="12" xfId="64" applyFont="1" applyFill="1" applyBorder="1" applyAlignment="1">
      <alignment horizontal="center" vertical="center" wrapText="1"/>
    </xf>
    <xf numFmtId="0" fontId="39" fillId="2" borderId="31" xfId="64" applyFont="1" applyFill="1" applyBorder="1" applyAlignment="1">
      <alignment horizontal="center" vertical="center" wrapText="1"/>
    </xf>
    <xf numFmtId="0" fontId="39" fillId="2" borderId="92" xfId="64" applyFont="1" applyFill="1" applyBorder="1" applyAlignment="1">
      <alignment horizontal="center" vertical="center" wrapText="1"/>
    </xf>
    <xf numFmtId="0" fontId="39" fillId="2" borderId="13" xfId="64" applyFont="1" applyFill="1" applyBorder="1" applyAlignment="1">
      <alignment horizontal="center" vertical="center" wrapText="1"/>
    </xf>
    <xf numFmtId="0" fontId="39" fillId="2" borderId="16" xfId="64" applyFont="1" applyFill="1" applyBorder="1" applyAlignment="1">
      <alignment horizontal="center" vertical="center" wrapText="1"/>
    </xf>
    <xf numFmtId="0" fontId="39" fillId="2" borderId="0" xfId="64" applyFont="1" applyFill="1" applyBorder="1" applyAlignment="1">
      <alignment horizontal="center" vertical="center" wrapText="1"/>
    </xf>
    <xf numFmtId="0" fontId="39" fillId="2" borderId="20" xfId="64" applyFont="1" applyFill="1" applyBorder="1" applyAlignment="1">
      <alignment horizontal="center" vertical="center" wrapText="1"/>
    </xf>
    <xf numFmtId="0" fontId="31" fillId="0" borderId="1" xfId="64" applyFont="1" applyFill="1" applyBorder="1" applyAlignment="1">
      <alignment horizontal="center" vertical="center"/>
    </xf>
    <xf numFmtId="0" fontId="3" fillId="0" borderId="2" xfId="110" applyFont="1" applyFill="1" applyBorder="1" applyAlignment="1">
      <alignment horizontal="left" vertical="center"/>
    </xf>
    <xf numFmtId="0" fontId="3" fillId="0" borderId="3" xfId="110" applyFont="1" applyFill="1" applyBorder="1" applyAlignment="1">
      <alignment horizontal="left" vertical="center"/>
    </xf>
    <xf numFmtId="0" fontId="3" fillId="0" borderId="4" xfId="110" applyFont="1" applyFill="1" applyBorder="1" applyAlignment="1">
      <alignment horizontal="left" vertical="center"/>
    </xf>
    <xf numFmtId="0" fontId="73" fillId="0" borderId="2" xfId="110" applyFont="1" applyFill="1" applyBorder="1" applyAlignment="1">
      <alignment horizontal="left" vertical="center"/>
    </xf>
    <xf numFmtId="0" fontId="73" fillId="0" borderId="3" xfId="110" applyFont="1" applyFill="1" applyBorder="1" applyAlignment="1">
      <alignment horizontal="left" vertical="center"/>
    </xf>
    <xf numFmtId="0" fontId="73" fillId="0" borderId="4" xfId="110" applyFont="1" applyFill="1" applyBorder="1" applyAlignment="1">
      <alignment horizontal="left" vertical="center"/>
    </xf>
    <xf numFmtId="0" fontId="25" fillId="2" borderId="1" xfId="64" applyFont="1" applyFill="1" applyBorder="1" applyAlignment="1">
      <alignment horizontal="center" vertical="center" wrapText="1"/>
    </xf>
    <xf numFmtId="0" fontId="25" fillId="2" borderId="12" xfId="64" applyFont="1" applyFill="1" applyBorder="1" applyAlignment="1">
      <alignment horizontal="center" vertical="center" wrapText="1"/>
    </xf>
    <xf numFmtId="0" fontId="25" fillId="2" borderId="31" xfId="64" applyFont="1" applyFill="1" applyBorder="1" applyAlignment="1">
      <alignment horizontal="center" vertical="center" wrapText="1"/>
    </xf>
    <xf numFmtId="0" fontId="25" fillId="2" borderId="92" xfId="64" applyFont="1" applyFill="1" applyBorder="1" applyAlignment="1">
      <alignment horizontal="center" vertical="center" wrapText="1"/>
    </xf>
    <xf numFmtId="0" fontId="25" fillId="2" borderId="13" xfId="64" applyFont="1" applyFill="1" applyBorder="1" applyAlignment="1">
      <alignment horizontal="center" vertical="center" wrapText="1"/>
    </xf>
    <xf numFmtId="0" fontId="25" fillId="2" borderId="16" xfId="64" applyFont="1" applyFill="1" applyBorder="1" applyAlignment="1">
      <alignment horizontal="center" vertical="center" wrapText="1"/>
    </xf>
    <xf numFmtId="0" fontId="25" fillId="2" borderId="0" xfId="64" applyFont="1" applyFill="1" applyBorder="1" applyAlignment="1">
      <alignment horizontal="center" vertical="center" wrapText="1"/>
    </xf>
    <xf numFmtId="0" fontId="25" fillId="2" borderId="20" xfId="64" applyFont="1" applyFill="1" applyBorder="1" applyAlignment="1">
      <alignment horizontal="center" vertical="center" wrapText="1"/>
    </xf>
    <xf numFmtId="0" fontId="0" fillId="0" borderId="0" xfId="110" applyFont="1" applyAlignment="1">
      <alignment horizontal="center"/>
    </xf>
    <xf numFmtId="0" fontId="151" fillId="0" borderId="0" xfId="110" applyAlignment="1">
      <alignment horizontal="center"/>
    </xf>
    <xf numFmtId="0" fontId="25" fillId="0" borderId="1" xfId="64" applyFont="1" applyFill="1" applyBorder="1" applyAlignment="1">
      <alignment horizontal="center" wrapText="1"/>
    </xf>
    <xf numFmtId="0" fontId="42" fillId="0" borderId="89" xfId="64" applyFont="1" applyFill="1" applyBorder="1" applyAlignment="1">
      <alignment horizontal="center" vertical="center" wrapText="1"/>
    </xf>
    <xf numFmtId="0" fontId="25" fillId="2" borderId="6" xfId="64" applyFont="1" applyFill="1" applyBorder="1" applyAlignment="1">
      <alignment horizontal="center" vertical="center" wrapText="1"/>
    </xf>
    <xf numFmtId="0" fontId="25" fillId="2" borderId="11" xfId="64" applyFont="1" applyFill="1" applyBorder="1" applyAlignment="1">
      <alignment horizontal="center" vertical="center" wrapText="1"/>
    </xf>
    <xf numFmtId="0" fontId="25" fillId="2" borderId="7" xfId="64" applyFont="1" applyFill="1" applyBorder="1" applyAlignment="1">
      <alignment horizontal="center" vertical="center" wrapText="1"/>
    </xf>
    <xf numFmtId="0" fontId="25" fillId="2" borderId="14" xfId="64" applyFont="1" applyFill="1" applyBorder="1" applyAlignment="1">
      <alignment horizontal="center" vertical="center" wrapText="1"/>
    </xf>
    <xf numFmtId="0" fontId="25" fillId="2" borderId="5" xfId="64" applyFont="1" applyFill="1" applyBorder="1" applyAlignment="1">
      <alignment horizontal="center" vertical="center" wrapText="1"/>
    </xf>
    <xf numFmtId="0" fontId="25" fillId="2" borderId="15" xfId="64" applyFont="1" applyFill="1" applyBorder="1" applyAlignment="1">
      <alignment horizontal="center" vertical="center" wrapText="1"/>
    </xf>
    <xf numFmtId="0" fontId="46" fillId="0" borderId="93" xfId="64" applyFont="1" applyFill="1" applyBorder="1" applyAlignment="1">
      <alignment horizontal="center" vertical="center"/>
    </xf>
    <xf numFmtId="0" fontId="46" fillId="0" borderId="3" xfId="64" applyFont="1" applyFill="1" applyBorder="1" applyAlignment="1">
      <alignment horizontal="center" vertical="center"/>
    </xf>
    <xf numFmtId="0" fontId="46" fillId="0" borderId="4" xfId="64" applyFont="1" applyFill="1" applyBorder="1" applyAlignment="1">
      <alignment horizontal="center" vertical="center"/>
    </xf>
    <xf numFmtId="0" fontId="46" fillId="0" borderId="2" xfId="64" applyFont="1" applyFill="1" applyBorder="1" applyAlignment="1">
      <alignment horizontal="center" vertical="center"/>
    </xf>
    <xf numFmtId="0" fontId="33" fillId="0" borderId="2" xfId="64" applyFont="1" applyFill="1" applyBorder="1" applyAlignment="1">
      <alignment horizontal="center" vertical="center" wrapText="1"/>
    </xf>
    <xf numFmtId="0" fontId="33" fillId="0" borderId="3" xfId="64" applyFont="1" applyFill="1" applyBorder="1" applyAlignment="1">
      <alignment horizontal="center" vertical="center" wrapText="1"/>
    </xf>
    <xf numFmtId="0" fontId="33" fillId="0" borderId="4" xfId="64" applyFont="1" applyFill="1" applyBorder="1" applyAlignment="1">
      <alignment horizontal="center" vertical="center" wrapText="1"/>
    </xf>
    <xf numFmtId="0" fontId="39" fillId="0" borderId="2" xfId="64" applyFont="1" applyFill="1" applyBorder="1" applyAlignment="1">
      <alignment horizontal="center" vertical="center" wrapText="1"/>
    </xf>
    <xf numFmtId="0" fontId="39" fillId="0" borderId="3" xfId="64" applyFont="1" applyFill="1" applyBorder="1" applyAlignment="1">
      <alignment horizontal="center" vertical="center" wrapText="1"/>
    </xf>
    <xf numFmtId="0" fontId="39" fillId="0" borderId="4" xfId="64" applyFont="1" applyFill="1" applyBorder="1" applyAlignment="1">
      <alignment horizontal="center" vertical="center" wrapText="1"/>
    </xf>
    <xf numFmtId="0" fontId="42" fillId="0" borderId="24" xfId="64" applyFont="1" applyFill="1" applyBorder="1" applyAlignment="1">
      <alignment horizontal="center" vertical="center" wrapText="1"/>
    </xf>
    <xf numFmtId="0" fontId="42" fillId="0" borderId="25" xfId="64" applyFont="1" applyFill="1" applyBorder="1" applyAlignment="1">
      <alignment horizontal="center" vertical="center" wrapText="1"/>
    </xf>
    <xf numFmtId="0" fontId="48" fillId="0" borderId="91" xfId="64" applyFont="1" applyFill="1" applyBorder="1" applyAlignment="1">
      <alignment horizontal="center" vertical="center" wrapText="1"/>
    </xf>
    <xf numFmtId="0" fontId="48" fillId="0" borderId="24" xfId="64" applyFont="1" applyFill="1" applyBorder="1" applyAlignment="1">
      <alignment horizontal="center" vertical="center" wrapText="1"/>
    </xf>
    <xf numFmtId="0" fontId="48" fillId="0" borderId="25" xfId="64" applyFont="1" applyFill="1" applyBorder="1" applyAlignment="1">
      <alignment horizontal="center" vertical="center" wrapText="1"/>
    </xf>
    <xf numFmtId="0" fontId="48" fillId="0" borderId="2" xfId="64" applyFont="1" applyFill="1" applyBorder="1" applyAlignment="1">
      <alignment horizontal="center" vertical="center"/>
    </xf>
    <xf numFmtId="0" fontId="48" fillId="0" borderId="4" xfId="64" applyFont="1" applyFill="1" applyBorder="1" applyAlignment="1">
      <alignment horizontal="center" vertical="center"/>
    </xf>
    <xf numFmtId="0" fontId="42" fillId="0" borderId="26" xfId="64" applyFont="1" applyFill="1" applyBorder="1" applyAlignment="1">
      <alignment horizontal="center" vertical="center"/>
    </xf>
    <xf numFmtId="0" fontId="42" fillId="0" borderId="27" xfId="64" applyFont="1" applyFill="1" applyBorder="1" applyAlignment="1">
      <alignment horizontal="center" vertical="center"/>
    </xf>
    <xf numFmtId="0" fontId="48" fillId="0" borderId="13" xfId="64" applyFont="1" applyFill="1" applyBorder="1" applyAlignment="1">
      <alignment horizontal="center" vertical="center" wrapText="1"/>
    </xf>
    <xf numFmtId="0" fontId="48" fillId="0" borderId="6" xfId="64" applyFont="1" applyFill="1" applyBorder="1" applyAlignment="1">
      <alignment horizontal="center" vertical="center" wrapText="1"/>
    </xf>
    <xf numFmtId="0" fontId="48" fillId="0" borderId="26" xfId="64" applyFont="1" applyFill="1" applyBorder="1" applyAlignment="1">
      <alignment horizontal="center" vertical="center"/>
    </xf>
    <xf numFmtId="0" fontId="48" fillId="0" borderId="27" xfId="64" applyFont="1" applyFill="1" applyBorder="1" applyAlignment="1">
      <alignment horizontal="center" vertical="center"/>
    </xf>
    <xf numFmtId="0" fontId="151" fillId="0" borderId="2" xfId="110" applyBorder="1" applyAlignment="1">
      <alignment horizontal="center"/>
    </xf>
    <xf numFmtId="0" fontId="151" fillId="0" borderId="4" xfId="110" applyBorder="1" applyAlignment="1">
      <alignment horizontal="center"/>
    </xf>
    <xf numFmtId="0" fontId="31" fillId="0" borderId="2" xfId="110" applyFont="1" applyBorder="1" applyAlignment="1">
      <alignment horizontal="center"/>
    </xf>
    <xf numFmtId="0" fontId="31" fillId="0" borderId="4" xfId="110" applyFont="1" applyBorder="1" applyAlignment="1">
      <alignment horizontal="center"/>
    </xf>
    <xf numFmtId="0" fontId="3" fillId="0" borderId="31" xfId="110" applyFont="1" applyFill="1" applyBorder="1" applyAlignment="1">
      <alignment horizontal="center" vertical="center"/>
    </xf>
    <xf numFmtId="0" fontId="3" fillId="0" borderId="13" xfId="110" applyFont="1" applyFill="1" applyBorder="1" applyAlignment="1">
      <alignment horizontal="center" vertical="center"/>
    </xf>
    <xf numFmtId="0" fontId="46" fillId="0" borderId="31" xfId="110" applyFont="1" applyFill="1" applyBorder="1" applyAlignment="1">
      <alignment horizontal="center" vertical="center"/>
    </xf>
    <xf numFmtId="0" fontId="46" fillId="0" borderId="13" xfId="110" applyFont="1" applyFill="1" applyBorder="1" applyAlignment="1">
      <alignment horizontal="center" vertical="center"/>
    </xf>
    <xf numFmtId="0" fontId="31" fillId="0" borderId="6" xfId="110" applyFont="1" applyBorder="1" applyAlignment="1">
      <alignment horizontal="center" vertical="center" textRotation="90"/>
    </xf>
    <xf numFmtId="0" fontId="31" fillId="0" borderId="11" xfId="110" applyFont="1" applyBorder="1" applyAlignment="1">
      <alignment horizontal="center" vertical="center" textRotation="90"/>
    </xf>
    <xf numFmtId="0" fontId="31" fillId="0" borderId="7" xfId="110" applyFont="1" applyBorder="1" applyAlignment="1">
      <alignment horizontal="center" vertical="center" textRotation="90"/>
    </xf>
    <xf numFmtId="0" fontId="25" fillId="0" borderId="0" xfId="64" applyFont="1" applyFill="1" applyBorder="1" applyAlignment="1">
      <alignment horizontal="center" wrapText="1"/>
    </xf>
    <xf numFmtId="0" fontId="39" fillId="0" borderId="2" xfId="64" applyFont="1" applyFill="1" applyBorder="1" applyAlignment="1">
      <alignment horizontal="center" wrapText="1"/>
    </xf>
    <xf numFmtId="0" fontId="39" fillId="0" borderId="3" xfId="64" applyFont="1" applyFill="1" applyBorder="1" applyAlignment="1">
      <alignment horizontal="center" wrapText="1"/>
    </xf>
    <xf numFmtId="0" fontId="25" fillId="0" borderId="6" xfId="64" applyFont="1" applyFill="1" applyBorder="1" applyAlignment="1">
      <alignment horizontal="left" vertical="center" wrapText="1"/>
    </xf>
    <xf numFmtId="0" fontId="25" fillId="0" borderId="11" xfId="64" applyFont="1" applyFill="1" applyBorder="1" applyAlignment="1">
      <alignment horizontal="left" vertical="center" wrapText="1"/>
    </xf>
    <xf numFmtId="0" fontId="25" fillId="0" borderId="7" xfId="64" applyFont="1" applyFill="1" applyBorder="1" applyAlignment="1">
      <alignment horizontal="left" vertical="center" wrapText="1"/>
    </xf>
    <xf numFmtId="0" fontId="70" fillId="12" borderId="21" xfId="64" applyFont="1" applyFill="1" applyBorder="1" applyAlignment="1">
      <alignment horizontal="center" vertical="center" textRotation="90" wrapText="1"/>
    </xf>
    <xf numFmtId="0" fontId="25" fillId="0" borderId="6" xfId="64" applyFont="1" applyFill="1" applyBorder="1" applyAlignment="1">
      <alignment horizontal="center" wrapText="1"/>
    </xf>
    <xf numFmtId="0" fontId="25" fillId="0" borderId="7" xfId="64" applyFont="1" applyFill="1" applyBorder="1" applyAlignment="1">
      <alignment horizontal="center" wrapText="1"/>
    </xf>
    <xf numFmtId="0" fontId="0" fillId="0" borderId="6" xfId="110" applyFont="1" applyBorder="1" applyAlignment="1">
      <alignment horizontal="center" vertical="center" textRotation="90"/>
    </xf>
    <xf numFmtId="0" fontId="0" fillId="0" borderId="7" xfId="110" applyFont="1" applyBorder="1" applyAlignment="1">
      <alignment horizontal="center" vertical="center" textRotation="90"/>
    </xf>
    <xf numFmtId="0" fontId="72" fillId="12" borderId="37" xfId="64" applyFont="1" applyFill="1" applyBorder="1" applyAlignment="1">
      <alignment horizontal="center" vertical="center" textRotation="90" wrapText="1"/>
    </xf>
    <xf numFmtId="0" fontId="48" fillId="0" borderId="20" xfId="64" applyFont="1" applyFill="1" applyBorder="1" applyAlignment="1">
      <alignment horizontal="center" vertical="center" textRotation="90" wrapText="1"/>
    </xf>
    <xf numFmtId="0" fontId="48" fillId="0" borderId="15" xfId="64" applyFont="1" applyFill="1" applyBorder="1" applyAlignment="1">
      <alignment horizontal="center" vertical="center" textRotation="90" wrapText="1"/>
    </xf>
    <xf numFmtId="0" fontId="32" fillId="0" borderId="22" xfId="64" applyFont="1" applyFill="1" applyBorder="1" applyAlignment="1">
      <alignment horizontal="center" vertical="center" wrapText="1"/>
    </xf>
    <xf numFmtId="0" fontId="32" fillId="0" borderId="23" xfId="64" applyFont="1" applyFill="1" applyBorder="1" applyAlignment="1">
      <alignment horizontal="center" vertical="center" wrapText="1"/>
    </xf>
    <xf numFmtId="0" fontId="9" fillId="0" borderId="116" xfId="64" applyFont="1" applyFill="1" applyBorder="1" applyAlignment="1">
      <alignment horizontal="center" vertical="center"/>
    </xf>
    <xf numFmtId="0" fontId="9" fillId="0" borderId="117" xfId="64" applyFont="1" applyFill="1" applyBorder="1" applyAlignment="1">
      <alignment horizontal="center" vertical="center"/>
    </xf>
    <xf numFmtId="0" fontId="9" fillId="0" borderId="74" xfId="64" applyFont="1" applyFill="1" applyBorder="1" applyAlignment="1">
      <alignment horizontal="center" vertical="center"/>
    </xf>
    <xf numFmtId="0" fontId="32" fillId="0" borderId="6" xfId="64" applyFont="1" applyFill="1" applyBorder="1" applyAlignment="1">
      <alignment horizontal="center" vertical="center"/>
    </xf>
    <xf numFmtId="0" fontId="32" fillId="0" borderId="11" xfId="64" applyFont="1" applyFill="1" applyBorder="1" applyAlignment="1">
      <alignment horizontal="center" vertical="center"/>
    </xf>
    <xf numFmtId="0" fontId="32" fillId="0" borderId="7" xfId="64" applyFont="1" applyFill="1" applyBorder="1" applyAlignment="1">
      <alignment horizontal="center" vertical="center"/>
    </xf>
    <xf numFmtId="0" fontId="25" fillId="0" borderId="4" xfId="64" applyFont="1" applyFill="1" applyBorder="1" applyAlignment="1">
      <alignment horizontal="left" vertical="center" wrapText="1"/>
    </xf>
    <xf numFmtId="0" fontId="25" fillId="0" borderId="1" xfId="64" applyFont="1" applyFill="1" applyBorder="1" applyAlignment="1">
      <alignment horizontal="left" vertical="center" wrapText="1"/>
    </xf>
    <xf numFmtId="0" fontId="39" fillId="0" borderId="12" xfId="64" applyFont="1" applyFill="1" applyBorder="1" applyAlignment="1">
      <alignment horizontal="center" vertical="center" wrapText="1"/>
    </xf>
    <xf numFmtId="0" fontId="39" fillId="0" borderId="14" xfId="64" applyFont="1" applyFill="1" applyBorder="1" applyAlignment="1">
      <alignment horizontal="center" vertical="center" wrapText="1"/>
    </xf>
    <xf numFmtId="0" fontId="39" fillId="0" borderId="15" xfId="64" applyFont="1" applyFill="1" applyBorder="1" applyAlignment="1">
      <alignment horizontal="center" vertical="center" wrapText="1"/>
    </xf>
    <xf numFmtId="0" fontId="39" fillId="0" borderId="7" xfId="64" applyFont="1" applyFill="1" applyBorder="1" applyAlignment="1">
      <alignment horizontal="center" vertical="center" wrapText="1"/>
    </xf>
    <xf numFmtId="0" fontId="39" fillId="0" borderId="91" xfId="64" applyFont="1" applyFill="1" applyBorder="1" applyAlignment="1">
      <alignment horizontal="center" vertical="center" wrapText="1"/>
    </xf>
    <xf numFmtId="0" fontId="39" fillId="0" borderId="16" xfId="64" applyFont="1" applyFill="1" applyBorder="1" applyAlignment="1">
      <alignment horizontal="center" vertical="center" wrapText="1"/>
    </xf>
    <xf numFmtId="0" fontId="39" fillId="0" borderId="0" xfId="64" applyFont="1" applyFill="1" applyBorder="1" applyAlignment="1">
      <alignment horizontal="center" vertical="center" wrapText="1"/>
    </xf>
    <xf numFmtId="0" fontId="39" fillId="0" borderId="5" xfId="64" applyFont="1" applyFill="1" applyBorder="1" applyAlignment="1">
      <alignment horizontal="center" vertical="center" wrapText="1"/>
    </xf>
    <xf numFmtId="0" fontId="39" fillId="0" borderId="4" xfId="64" applyFont="1" applyFill="1" applyBorder="1" applyAlignment="1">
      <alignment horizontal="center" wrapText="1"/>
    </xf>
    <xf numFmtId="0" fontId="13" fillId="0" borderId="95" xfId="64" applyFont="1" applyFill="1" applyBorder="1" applyAlignment="1">
      <alignment horizontal="center" vertical="center" wrapText="1"/>
    </xf>
    <xf numFmtId="0" fontId="13" fillId="0" borderId="96" xfId="64" applyFont="1" applyFill="1" applyBorder="1" applyAlignment="1">
      <alignment horizontal="center" vertical="center" wrapText="1"/>
    </xf>
    <xf numFmtId="0" fontId="13" fillId="0" borderId="97" xfId="64" applyFont="1" applyFill="1" applyBorder="1" applyAlignment="1">
      <alignment horizontal="center" vertical="center" wrapText="1"/>
    </xf>
    <xf numFmtId="0" fontId="32" fillId="0" borderId="101" xfId="64" applyFont="1" applyFill="1" applyBorder="1" applyAlignment="1">
      <alignment horizontal="center" vertical="center" wrapText="1"/>
    </xf>
    <xf numFmtId="0" fontId="32" fillId="0" borderId="102" xfId="64" applyFont="1" applyFill="1" applyBorder="1" applyAlignment="1">
      <alignment horizontal="center" vertical="center" wrapText="1"/>
    </xf>
    <xf numFmtId="0" fontId="42" fillId="0" borderId="108" xfId="64" applyFont="1" applyFill="1" applyBorder="1" applyAlignment="1">
      <alignment horizontal="center" vertical="center"/>
    </xf>
    <xf numFmtId="0" fontId="42" fillId="0" borderId="109" xfId="64" applyFont="1" applyFill="1" applyBorder="1" applyAlignment="1">
      <alignment horizontal="center" vertical="center"/>
    </xf>
    <xf numFmtId="0" fontId="151" fillId="0" borderId="90" xfId="110" applyBorder="1" applyAlignment="1">
      <alignment horizontal="center"/>
    </xf>
    <xf numFmtId="0" fontId="151" fillId="0" borderId="91" xfId="110" applyBorder="1" applyAlignment="1">
      <alignment horizontal="center"/>
    </xf>
    <xf numFmtId="0" fontId="25" fillId="0" borderId="11" xfId="64" applyFont="1" applyFill="1" applyBorder="1" applyAlignment="1">
      <alignment horizontal="center" vertical="center" wrapText="1"/>
    </xf>
    <xf numFmtId="0" fontId="23" fillId="0" borderId="6" xfId="64" applyFont="1" applyFill="1" applyBorder="1" applyAlignment="1">
      <alignment horizontal="center" vertical="center" wrapText="1"/>
    </xf>
    <xf numFmtId="0" fontId="23" fillId="0" borderId="7" xfId="64" applyFont="1" applyFill="1" applyBorder="1" applyAlignment="1">
      <alignment horizontal="center" vertical="center" wrapText="1"/>
    </xf>
    <xf numFmtId="0" fontId="32" fillId="0" borderId="11" xfId="64" applyFont="1" applyFill="1" applyBorder="1" applyAlignment="1">
      <alignment horizontal="center" vertical="center" wrapText="1"/>
    </xf>
    <xf numFmtId="0" fontId="31" fillId="0" borderId="22" xfId="64" applyFont="1" applyFill="1" applyBorder="1" applyAlignment="1">
      <alignment horizontal="center" vertical="center" wrapText="1"/>
    </xf>
    <xf numFmtId="0" fontId="31" fillId="0" borderId="23" xfId="64" applyFont="1" applyFill="1" applyBorder="1" applyAlignment="1">
      <alignment horizontal="center" vertical="center" wrapText="1"/>
    </xf>
    <xf numFmtId="0" fontId="3" fillId="2" borderId="1" xfId="110" applyFont="1" applyFill="1" applyBorder="1" applyAlignment="1">
      <alignment horizontal="center" vertical="center"/>
    </xf>
    <xf numFmtId="0" fontId="0" fillId="2" borderId="2" xfId="110" applyFont="1" applyFill="1" applyBorder="1" applyAlignment="1">
      <alignment horizontal="center"/>
    </xf>
    <xf numFmtId="0" fontId="0" fillId="2" borderId="4" xfId="110" applyFont="1" applyFill="1" applyBorder="1" applyAlignment="1">
      <alignment horizontal="center"/>
    </xf>
    <xf numFmtId="0" fontId="0" fillId="0" borderId="2" xfId="110" applyFont="1" applyBorder="1" applyAlignment="1">
      <alignment horizontal="center"/>
    </xf>
    <xf numFmtId="0" fontId="0" fillId="0" borderId="4" xfId="110" applyFont="1" applyBorder="1" applyAlignment="1">
      <alignment horizontal="center"/>
    </xf>
    <xf numFmtId="0" fontId="0" fillId="0" borderId="1" xfId="110" applyFont="1" applyFill="1" applyBorder="1" applyAlignment="1">
      <alignment horizontal="center"/>
    </xf>
    <xf numFmtId="0" fontId="22" fillId="2" borderId="2" xfId="110" applyFont="1" applyFill="1" applyBorder="1" applyAlignment="1">
      <alignment horizontal="center" vertical="center"/>
    </xf>
    <xf numFmtId="0" fontId="22" fillId="2" borderId="4" xfId="110" applyFont="1" applyFill="1" applyBorder="1" applyAlignment="1">
      <alignment horizontal="center" vertical="center"/>
    </xf>
    <xf numFmtId="0" fontId="22" fillId="0" borderId="1" xfId="110" applyFont="1" applyFill="1" applyBorder="1" applyAlignment="1">
      <alignment horizontal="center" vertical="center"/>
    </xf>
    <xf numFmtId="0" fontId="3" fillId="2" borderId="2" xfId="110" applyFont="1" applyFill="1" applyBorder="1" applyAlignment="1">
      <alignment horizontal="center" vertical="center"/>
    </xf>
    <xf numFmtId="0" fontId="3" fillId="2" borderId="4" xfId="110" applyFont="1" applyFill="1" applyBorder="1" applyAlignment="1">
      <alignment horizontal="center" vertical="center"/>
    </xf>
    <xf numFmtId="0" fontId="25" fillId="2" borderId="2" xfId="64" applyFont="1" applyFill="1" applyBorder="1" applyAlignment="1">
      <alignment horizontal="center" vertical="center"/>
    </xf>
    <xf numFmtId="0" fontId="25" fillId="2" borderId="4" xfId="64" applyFont="1" applyFill="1" applyBorder="1" applyAlignment="1">
      <alignment horizontal="center" vertical="center"/>
    </xf>
    <xf numFmtId="0" fontId="25" fillId="2" borderId="1" xfId="64" applyFont="1" applyFill="1" applyBorder="1" applyAlignment="1">
      <alignment horizontal="center" vertical="center"/>
    </xf>
    <xf numFmtId="0" fontId="34" fillId="0" borderId="2" xfId="110" applyFont="1" applyFill="1" applyBorder="1" applyAlignment="1">
      <alignment horizontal="center" vertical="top" wrapText="1"/>
    </xf>
    <xf numFmtId="0" fontId="34" fillId="0" borderId="4" xfId="110" applyFont="1" applyFill="1" applyBorder="1" applyAlignment="1">
      <alignment horizontal="center" vertical="top" wrapText="1"/>
    </xf>
    <xf numFmtId="173" fontId="11" fillId="0" borderId="1" xfId="187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36" fillId="9" borderId="1" xfId="64" applyFont="1" applyFill="1" applyBorder="1" applyAlignment="1">
      <alignment horizontal="center" vertical="center" wrapText="1"/>
    </xf>
    <xf numFmtId="1" fontId="25" fillId="2" borderId="17" xfId="2" applyNumberFormat="1" applyFont="1" applyFill="1" applyBorder="1" applyAlignment="1">
      <alignment horizontal="center" vertical="center" wrapText="1"/>
    </xf>
    <xf numFmtId="1" fontId="25" fillId="2" borderId="18" xfId="2" applyNumberFormat="1" applyFont="1" applyFill="1" applyBorder="1" applyAlignment="1">
      <alignment horizontal="center" vertical="center" wrapText="1"/>
    </xf>
    <xf numFmtId="1" fontId="25" fillId="2" borderId="19" xfId="2" applyNumberFormat="1" applyFont="1" applyFill="1" applyBorder="1" applyAlignment="1">
      <alignment horizontal="center" vertical="center" wrapText="1"/>
    </xf>
    <xf numFmtId="0" fontId="25" fillId="9" borderId="1" xfId="199" applyNumberFormat="1" applyFont="1" applyFill="1" applyBorder="1" applyAlignment="1">
      <alignment horizontal="center" vertical="center" wrapText="1"/>
    </xf>
    <xf numFmtId="0" fontId="21" fillId="0" borderId="6" xfId="110" applyFont="1" applyBorder="1" applyAlignment="1">
      <alignment horizontal="center" vertical="center"/>
    </xf>
    <xf numFmtId="0" fontId="21" fillId="0" borderId="11" xfId="110" applyFont="1" applyBorder="1" applyAlignment="1">
      <alignment horizontal="center" vertical="center"/>
    </xf>
    <xf numFmtId="0" fontId="65" fillId="0" borderId="1" xfId="64" applyFont="1" applyFill="1" applyBorder="1" applyAlignment="1">
      <alignment horizontal="center" vertical="center" textRotation="90" wrapText="1"/>
    </xf>
    <xf numFmtId="0" fontId="3" fillId="0" borderId="6" xfId="110" applyFont="1" applyFill="1" applyBorder="1" applyAlignment="1">
      <alignment horizontal="center" vertical="center"/>
    </xf>
    <xf numFmtId="0" fontId="3" fillId="0" borderId="7" xfId="110" applyFont="1" applyFill="1" applyBorder="1" applyAlignment="1">
      <alignment horizontal="center" vertical="center"/>
    </xf>
    <xf numFmtId="0" fontId="21" fillId="0" borderId="1" xfId="199" applyNumberFormat="1" applyFont="1" applyFill="1" applyBorder="1" applyAlignment="1">
      <alignment horizontal="center" vertical="center" wrapText="1"/>
    </xf>
    <xf numFmtId="0" fontId="25" fillId="0" borderId="1" xfId="199" applyNumberFormat="1" applyFont="1" applyFill="1" applyBorder="1" applyAlignment="1">
      <alignment horizontal="center" vertical="center" wrapText="1"/>
    </xf>
    <xf numFmtId="0" fontId="0" fillId="2" borderId="3" xfId="110" applyFont="1" applyFill="1" applyBorder="1" applyAlignment="1">
      <alignment horizontal="center"/>
    </xf>
    <xf numFmtId="0" fontId="0" fillId="0" borderId="3" xfId="110" applyFont="1" applyBorder="1" applyAlignment="1">
      <alignment horizontal="center"/>
    </xf>
    <xf numFmtId="0" fontId="151" fillId="0" borderId="3" xfId="110" applyBorder="1" applyAlignment="1">
      <alignment horizontal="center"/>
    </xf>
    <xf numFmtId="0" fontId="22" fillId="2" borderId="3" xfId="110" applyFont="1" applyFill="1" applyBorder="1" applyAlignment="1">
      <alignment horizontal="center" vertical="center"/>
    </xf>
    <xf numFmtId="0" fontId="19" fillId="0" borderId="1" xfId="110" applyFont="1" applyFill="1" applyBorder="1" applyAlignment="1">
      <alignment horizontal="center" vertical="top" wrapText="1"/>
    </xf>
    <xf numFmtId="1" fontId="34" fillId="0" borderId="2" xfId="2" applyNumberFormat="1" applyFont="1" applyFill="1" applyBorder="1" applyAlignment="1">
      <alignment horizontal="center" vertical="center" wrapText="1"/>
    </xf>
    <xf numFmtId="1" fontId="34" fillId="0" borderId="3" xfId="2" applyNumberFormat="1" applyFont="1" applyFill="1" applyBorder="1" applyAlignment="1">
      <alignment horizontal="center" vertical="center" wrapText="1"/>
    </xf>
    <xf numFmtId="1" fontId="34" fillId="0" borderId="4" xfId="2" applyNumberFormat="1" applyFont="1" applyFill="1" applyBorder="1" applyAlignment="1">
      <alignment horizontal="center" vertical="center" wrapText="1"/>
    </xf>
    <xf numFmtId="0" fontId="25" fillId="9" borderId="3" xfId="199" applyNumberFormat="1" applyFont="1" applyFill="1" applyBorder="1" applyAlignment="1">
      <alignment horizontal="center" vertical="center" wrapText="1"/>
    </xf>
    <xf numFmtId="0" fontId="25" fillId="9" borderId="4" xfId="199" applyNumberFormat="1" applyFont="1" applyFill="1" applyBorder="1" applyAlignment="1">
      <alignment horizontal="center" vertical="center" wrapText="1"/>
    </xf>
    <xf numFmtId="0" fontId="25" fillId="9" borderId="2" xfId="199" applyNumberFormat="1" applyFont="1" applyFill="1" applyBorder="1" applyAlignment="1">
      <alignment horizontal="center" vertical="center" wrapText="1"/>
    </xf>
    <xf numFmtId="0" fontId="21" fillId="0" borderId="2" xfId="110" applyFont="1" applyFill="1" applyBorder="1" applyAlignment="1">
      <alignment horizontal="left" vertical="top" wrapText="1"/>
    </xf>
    <xf numFmtId="0" fontId="21" fillId="0" borderId="3" xfId="110" applyFont="1" applyFill="1" applyBorder="1" applyAlignment="1">
      <alignment horizontal="left" vertical="top" wrapText="1"/>
    </xf>
    <xf numFmtId="0" fontId="21" fillId="0" borderId="4" xfId="110" applyFont="1" applyFill="1" applyBorder="1" applyAlignment="1">
      <alignment horizontal="left" vertical="top" wrapText="1"/>
    </xf>
    <xf numFmtId="0" fontId="21" fillId="0" borderId="7" xfId="110" applyFont="1" applyBorder="1" applyAlignment="1">
      <alignment horizontal="center" vertical="center"/>
    </xf>
    <xf numFmtId="0" fontId="3" fillId="2" borderId="6" xfId="110" applyFont="1" applyFill="1" applyBorder="1" applyAlignment="1">
      <alignment horizontal="center" vertical="center"/>
    </xf>
    <xf numFmtId="0" fontId="3" fillId="2" borderId="11" xfId="110" applyFont="1" applyFill="1" applyBorder="1" applyAlignment="1">
      <alignment horizontal="center" vertical="center"/>
    </xf>
    <xf numFmtId="0" fontId="3" fillId="2" borderId="7" xfId="110" applyFont="1" applyFill="1" applyBorder="1" applyAlignment="1">
      <alignment horizontal="center" vertical="center"/>
    </xf>
    <xf numFmtId="0" fontId="3" fillId="2" borderId="3" xfId="110" applyFont="1" applyFill="1" applyBorder="1" applyAlignment="1">
      <alignment horizontal="center" vertical="center"/>
    </xf>
    <xf numFmtId="0" fontId="25" fillId="2" borderId="3" xfId="64" applyFont="1" applyFill="1" applyBorder="1" applyAlignment="1">
      <alignment horizontal="center" vertical="center" wrapText="1"/>
    </xf>
    <xf numFmtId="0" fontId="25" fillId="2" borderId="4" xfId="64" applyFont="1" applyFill="1" applyBorder="1" applyAlignment="1">
      <alignment horizontal="center" vertical="center" wrapText="1"/>
    </xf>
    <xf numFmtId="0" fontId="25" fillId="0" borderId="3" xfId="199" applyNumberFormat="1" applyFont="1" applyFill="1" applyBorder="1" applyAlignment="1">
      <alignment horizontal="center" vertical="center" wrapText="1"/>
    </xf>
    <xf numFmtId="0" fontId="25" fillId="0" borderId="4" xfId="199" applyNumberFormat="1" applyFont="1" applyFill="1" applyBorder="1" applyAlignment="1">
      <alignment horizontal="center" vertical="center" wrapText="1"/>
    </xf>
    <xf numFmtId="1" fontId="34" fillId="0" borderId="1" xfId="2" applyNumberFormat="1" applyFont="1" applyFill="1" applyBorder="1" applyAlignment="1">
      <alignment horizontal="center" vertical="center" wrapText="1"/>
    </xf>
    <xf numFmtId="0" fontId="9" fillId="11" borderId="2" xfId="62" applyFont="1" applyFill="1" applyBorder="1" applyAlignment="1">
      <alignment horizontal="center" wrapText="1"/>
    </xf>
    <xf numFmtId="0" fontId="9" fillId="11" borderId="3" xfId="62" applyFont="1" applyFill="1" applyBorder="1" applyAlignment="1">
      <alignment horizontal="center" wrapText="1"/>
    </xf>
    <xf numFmtId="0" fontId="9" fillId="11" borderId="4" xfId="62" applyFont="1" applyFill="1" applyBorder="1" applyAlignment="1">
      <alignment horizontal="center" wrapText="1"/>
    </xf>
    <xf numFmtId="0" fontId="21" fillId="0" borderId="3" xfId="199" applyNumberFormat="1" applyFont="1" applyFill="1" applyBorder="1" applyAlignment="1">
      <alignment horizontal="center" vertical="center" wrapText="1"/>
    </xf>
    <xf numFmtId="0" fontId="21" fillId="0" borderId="4" xfId="199" applyNumberFormat="1" applyFont="1" applyFill="1" applyBorder="1" applyAlignment="1">
      <alignment horizontal="center" vertical="center" wrapText="1"/>
    </xf>
    <xf numFmtId="0" fontId="21" fillId="0" borderId="2" xfId="199" applyNumberFormat="1" applyFont="1" applyFill="1" applyBorder="1" applyAlignment="1">
      <alignment horizontal="center" vertical="center" wrapText="1"/>
    </xf>
    <xf numFmtId="0" fontId="3" fillId="2" borderId="6" xfId="110" applyFont="1" applyFill="1" applyBorder="1" applyAlignment="1">
      <alignment horizontal="center" vertical="top" wrapText="1"/>
    </xf>
    <xf numFmtId="0" fontId="3" fillId="2" borderId="7" xfId="110" applyFont="1" applyFill="1" applyBorder="1" applyAlignment="1">
      <alignment horizontal="center" vertical="top" wrapText="1"/>
    </xf>
    <xf numFmtId="0" fontId="25" fillId="2" borderId="2" xfId="64" applyFont="1" applyFill="1" applyBorder="1" applyAlignment="1">
      <alignment horizontal="center" vertical="center" wrapText="1"/>
    </xf>
    <xf numFmtId="0" fontId="3" fillId="2" borderId="2" xfId="110" applyFont="1" applyFill="1" applyBorder="1" applyAlignment="1">
      <alignment horizontal="center" vertical="center" wrapText="1"/>
    </xf>
    <xf numFmtId="0" fontId="3" fillId="2" borderId="4" xfId="110" applyFont="1" applyFill="1" applyBorder="1" applyAlignment="1">
      <alignment horizontal="center" vertical="center" wrapText="1"/>
    </xf>
    <xf numFmtId="0" fontId="9" fillId="2" borderId="1" xfId="110" applyFont="1" applyFill="1" applyBorder="1" applyAlignment="1">
      <alignment horizontal="center" vertical="center"/>
    </xf>
    <xf numFmtId="0" fontId="3" fillId="2" borderId="2" xfId="110" applyFont="1" applyFill="1" applyBorder="1" applyAlignment="1">
      <alignment horizontal="center" vertical="top" wrapText="1"/>
    </xf>
    <xf numFmtId="0" fontId="3" fillId="2" borderId="4" xfId="110" applyFont="1" applyFill="1" applyBorder="1" applyAlignment="1">
      <alignment horizontal="center" vertical="top" wrapText="1"/>
    </xf>
    <xf numFmtId="0" fontId="3" fillId="2" borderId="1" xfId="110" applyFont="1" applyFill="1" applyBorder="1" applyAlignment="1">
      <alignment horizontal="center" vertical="top" wrapText="1"/>
    </xf>
    <xf numFmtId="0" fontId="3" fillId="2" borderId="3" xfId="110" applyFont="1" applyFill="1" applyBorder="1" applyAlignment="1">
      <alignment horizontal="center" vertical="top" wrapText="1"/>
    </xf>
    <xf numFmtId="0" fontId="3" fillId="2" borderId="12" xfId="110" applyFont="1" applyFill="1" applyBorder="1" applyAlignment="1">
      <alignment horizontal="center" vertical="center" wrapText="1"/>
    </xf>
    <xf numFmtId="0" fontId="3" fillId="2" borderId="13" xfId="110" applyFont="1" applyFill="1" applyBorder="1" applyAlignment="1">
      <alignment horizontal="center" vertical="center" wrapText="1"/>
    </xf>
    <xf numFmtId="0" fontId="0" fillId="0" borderId="2" xfId="110" applyFont="1" applyFill="1" applyBorder="1" applyAlignment="1">
      <alignment horizontal="center"/>
    </xf>
    <xf numFmtId="0" fontId="0" fillId="0" borderId="3" xfId="110" applyFont="1" applyFill="1" applyBorder="1" applyAlignment="1">
      <alignment horizontal="center"/>
    </xf>
    <xf numFmtId="0" fontId="0" fillId="0" borderId="4" xfId="110" applyFont="1" applyFill="1" applyBorder="1" applyAlignment="1">
      <alignment horizontal="center"/>
    </xf>
    <xf numFmtId="0" fontId="19" fillId="0" borderId="2" xfId="110" applyFont="1" applyFill="1" applyBorder="1" applyAlignment="1">
      <alignment horizontal="center" vertical="top" wrapText="1"/>
    </xf>
    <xf numFmtId="0" fontId="19" fillId="0" borderId="4" xfId="110" applyFont="1" applyFill="1" applyBorder="1" applyAlignment="1">
      <alignment horizontal="center" vertical="top" wrapText="1"/>
    </xf>
    <xf numFmtId="0" fontId="19" fillId="0" borderId="3" xfId="110" applyFont="1" applyFill="1" applyBorder="1" applyAlignment="1">
      <alignment horizontal="center" vertical="top" wrapText="1"/>
    </xf>
    <xf numFmtId="173" fontId="36" fillId="9" borderId="1" xfId="187" applyNumberFormat="1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left" vertical="top" wrapText="1"/>
    </xf>
    <xf numFmtId="0" fontId="3" fillId="10" borderId="2" xfId="110" applyFont="1" applyFill="1" applyBorder="1" applyAlignment="1">
      <alignment horizontal="center" vertical="center" wrapText="1"/>
    </xf>
    <xf numFmtId="0" fontId="3" fillId="10" borderId="4" xfId="110" applyFont="1" applyFill="1" applyBorder="1" applyAlignment="1">
      <alignment horizontal="center" vertical="center" wrapText="1"/>
    </xf>
    <xf numFmtId="0" fontId="3" fillId="10" borderId="2" xfId="110" applyFont="1" applyFill="1" applyBorder="1" applyAlignment="1">
      <alignment horizontal="center" vertical="center"/>
    </xf>
    <xf numFmtId="0" fontId="3" fillId="10" borderId="3" xfId="110" applyFont="1" applyFill="1" applyBorder="1" applyAlignment="1">
      <alignment horizontal="center" vertical="center"/>
    </xf>
    <xf numFmtId="0" fontId="3" fillId="10" borderId="4" xfId="110" applyFont="1" applyFill="1" applyBorder="1" applyAlignment="1">
      <alignment horizontal="center" vertical="center"/>
    </xf>
    <xf numFmtId="0" fontId="0" fillId="0" borderId="6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49" fontId="21" fillId="2" borderId="1" xfId="110" applyNumberFormat="1" applyFont="1" applyFill="1" applyBorder="1" applyAlignment="1">
      <alignment horizontal="center" vertical="center" wrapText="1"/>
    </xf>
    <xf numFmtId="0" fontId="9" fillId="0" borderId="6" xfId="110" applyFont="1" applyFill="1" applyBorder="1" applyAlignment="1">
      <alignment horizontal="center" vertical="center"/>
    </xf>
    <xf numFmtId="0" fontId="9" fillId="0" borderId="11" xfId="110" applyFont="1" applyFill="1" applyBorder="1" applyAlignment="1">
      <alignment horizontal="center" vertical="center"/>
    </xf>
    <xf numFmtId="0" fontId="9" fillId="0" borderId="7" xfId="110" applyFont="1" applyFill="1" applyBorder="1" applyAlignment="1">
      <alignment horizontal="center" vertical="center"/>
    </xf>
    <xf numFmtId="0" fontId="9" fillId="2" borderId="6" xfId="110" applyFont="1" applyFill="1" applyBorder="1" applyAlignment="1">
      <alignment horizontal="center" vertical="center"/>
    </xf>
    <xf numFmtId="0" fontId="9" fillId="2" borderId="11" xfId="110" applyFont="1" applyFill="1" applyBorder="1" applyAlignment="1">
      <alignment horizontal="center" vertical="center"/>
    </xf>
    <xf numFmtId="0" fontId="9" fillId="2" borderId="7" xfId="110" applyFont="1" applyFill="1" applyBorder="1" applyAlignment="1">
      <alignment horizontal="center" vertical="center"/>
    </xf>
    <xf numFmtId="0" fontId="3" fillId="2" borderId="12" xfId="110" applyFont="1" applyFill="1" applyBorder="1" applyAlignment="1">
      <alignment horizontal="center" vertical="center"/>
    </xf>
    <xf numFmtId="0" fontId="3" fillId="2" borderId="14" xfId="110" applyFont="1" applyFill="1" applyBorder="1" applyAlignment="1">
      <alignment horizontal="center" vertical="center"/>
    </xf>
    <xf numFmtId="0" fontId="22" fillId="0" borderId="2" xfId="110" applyFont="1" applyFill="1" applyBorder="1" applyAlignment="1">
      <alignment horizontal="center" vertical="center"/>
    </xf>
    <xf numFmtId="0" fontId="22" fillId="0" borderId="3" xfId="110" applyFont="1" applyFill="1" applyBorder="1" applyAlignment="1">
      <alignment horizontal="center" vertical="center"/>
    </xf>
    <xf numFmtId="0" fontId="22" fillId="0" borderId="4" xfId="110" applyFont="1" applyFill="1" applyBorder="1" applyAlignment="1">
      <alignment horizontal="center" vertical="center"/>
    </xf>
    <xf numFmtId="0" fontId="3" fillId="2" borderId="3" xfId="110" applyFont="1" applyFill="1" applyBorder="1" applyAlignment="1">
      <alignment horizontal="center" vertical="center" wrapText="1"/>
    </xf>
    <xf numFmtId="0" fontId="3" fillId="2" borderId="1" xfId="110" applyFont="1" applyFill="1" applyBorder="1" applyAlignment="1">
      <alignment horizontal="center" vertical="center" wrapText="1"/>
    </xf>
    <xf numFmtId="0" fontId="3" fillId="10" borderId="1" xfId="110" applyFont="1" applyFill="1" applyBorder="1" applyAlignment="1">
      <alignment horizontal="center" vertical="center"/>
    </xf>
    <xf numFmtId="0" fontId="8" fillId="0" borderId="2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46" fillId="2" borderId="2" xfId="110" applyFont="1" applyFill="1" applyBorder="1" applyAlignment="1">
      <alignment horizontal="center" vertical="center" wrapText="1"/>
    </xf>
    <xf numFmtId="0" fontId="46" fillId="2" borderId="4" xfId="110" applyFont="1" applyFill="1" applyBorder="1" applyAlignment="1">
      <alignment horizontal="center" vertical="center" wrapText="1"/>
    </xf>
    <xf numFmtId="0" fontId="46" fillId="2" borderId="1" xfId="110" applyFont="1" applyFill="1" applyBorder="1" applyAlignment="1">
      <alignment horizontal="center" vertical="center"/>
    </xf>
    <xf numFmtId="0" fontId="46" fillId="2" borderId="2" xfId="110" applyFont="1" applyFill="1" applyBorder="1" applyAlignment="1">
      <alignment horizontal="center" vertical="center"/>
    </xf>
    <xf numFmtId="0" fontId="46" fillId="2" borderId="3" xfId="110" applyFont="1" applyFill="1" applyBorder="1" applyAlignment="1">
      <alignment horizontal="center" vertical="center"/>
    </xf>
    <xf numFmtId="0" fontId="46" fillId="2" borderId="4" xfId="110" applyFont="1" applyFill="1" applyBorder="1" applyAlignment="1">
      <alignment horizontal="center" vertical="center"/>
    </xf>
    <xf numFmtId="0" fontId="3" fillId="10" borderId="12" xfId="110" applyFont="1" applyFill="1" applyBorder="1" applyAlignment="1">
      <alignment horizontal="center" vertical="center"/>
    </xf>
    <xf numFmtId="0" fontId="3" fillId="10" borderId="14" xfId="110" applyFont="1" applyFill="1" applyBorder="1" applyAlignment="1">
      <alignment horizontal="center" vertical="center"/>
    </xf>
    <xf numFmtId="0" fontId="46" fillId="2" borderId="2" xfId="110" applyFont="1" applyFill="1" applyBorder="1" applyAlignment="1">
      <alignment horizontal="center" vertical="top" wrapText="1"/>
    </xf>
    <xf numFmtId="0" fontId="46" fillId="2" borderId="3" xfId="110" applyFont="1" applyFill="1" applyBorder="1" applyAlignment="1">
      <alignment horizontal="center" vertical="top" wrapText="1"/>
    </xf>
    <xf numFmtId="0" fontId="46" fillId="2" borderId="12" xfId="110" applyFont="1" applyFill="1" applyBorder="1" applyAlignment="1">
      <alignment horizontal="center" vertical="center" wrapText="1"/>
    </xf>
    <xf numFmtId="0" fontId="46" fillId="2" borderId="13" xfId="110" applyFont="1" applyFill="1" applyBorder="1" applyAlignment="1">
      <alignment horizontal="center" vertical="center" wrapText="1"/>
    </xf>
    <xf numFmtId="0" fontId="39" fillId="2" borderId="1" xfId="64" applyFont="1" applyFill="1" applyBorder="1" applyAlignment="1">
      <alignment horizontal="center" vertical="center"/>
    </xf>
    <xf numFmtId="0" fontId="39" fillId="2" borderId="2" xfId="64" applyFont="1" applyFill="1" applyBorder="1" applyAlignment="1">
      <alignment horizontal="center" vertical="center" wrapText="1"/>
    </xf>
    <xf numFmtId="0" fontId="39" fillId="2" borderId="3" xfId="64" applyFont="1" applyFill="1" applyBorder="1" applyAlignment="1">
      <alignment horizontal="center" vertical="center" wrapText="1"/>
    </xf>
    <xf numFmtId="0" fontId="39" fillId="2" borderId="4" xfId="64" applyFont="1" applyFill="1" applyBorder="1" applyAlignment="1">
      <alignment horizontal="center" vertical="center" wrapText="1"/>
    </xf>
    <xf numFmtId="0" fontId="46" fillId="2" borderId="4" xfId="110" applyFont="1" applyFill="1" applyBorder="1" applyAlignment="1">
      <alignment horizontal="center" vertical="top" wrapText="1"/>
    </xf>
    <xf numFmtId="0" fontId="46" fillId="2" borderId="1" xfId="110" applyFont="1" applyFill="1" applyBorder="1" applyAlignment="1">
      <alignment horizontal="center" vertical="top" wrapText="1"/>
    </xf>
    <xf numFmtId="0" fontId="47" fillId="0" borderId="2" xfId="110" applyFont="1" applyFill="1" applyBorder="1" applyAlignment="1">
      <alignment horizontal="center" vertical="top" wrapText="1"/>
    </xf>
    <xf numFmtId="0" fontId="47" fillId="0" borderId="4" xfId="110" applyFont="1" applyFill="1" applyBorder="1" applyAlignment="1">
      <alignment horizontal="center" vertical="top" wrapText="1"/>
    </xf>
    <xf numFmtId="0" fontId="47" fillId="0" borderId="3" xfId="110" applyFont="1" applyFill="1" applyBorder="1" applyAlignment="1">
      <alignment horizontal="center" vertical="top" wrapText="1"/>
    </xf>
    <xf numFmtId="0" fontId="45" fillId="0" borderId="2" xfId="0" applyFont="1" applyBorder="1" applyAlignment="1">
      <alignment horizontal="left" vertical="top" wrapText="1"/>
    </xf>
    <xf numFmtId="0" fontId="45" fillId="0" borderId="4" xfId="0" applyFont="1" applyBorder="1" applyAlignment="1">
      <alignment horizontal="left" vertical="top" wrapText="1"/>
    </xf>
    <xf numFmtId="0" fontId="3" fillId="0" borderId="12" xfId="110" applyFont="1" applyFill="1" applyBorder="1" applyAlignment="1">
      <alignment horizontal="center" vertical="center"/>
    </xf>
    <xf numFmtId="0" fontId="3" fillId="0" borderId="15" xfId="110" applyFont="1" applyFill="1" applyBorder="1" applyAlignment="1">
      <alignment horizontal="center" vertical="center"/>
    </xf>
    <xf numFmtId="0" fontId="46" fillId="0" borderId="12" xfId="110" applyFont="1" applyFill="1" applyBorder="1" applyAlignment="1">
      <alignment horizontal="center" vertical="center"/>
    </xf>
    <xf numFmtId="0" fontId="46" fillId="0" borderId="14" xfId="110" applyFont="1" applyFill="1" applyBorder="1" applyAlignment="1">
      <alignment horizontal="center" vertical="center"/>
    </xf>
    <xf numFmtId="0" fontId="46" fillId="0" borderId="15" xfId="110" applyFont="1" applyFill="1" applyBorder="1" applyAlignment="1">
      <alignment horizontal="center" vertical="center"/>
    </xf>
    <xf numFmtId="0" fontId="42" fillId="0" borderId="6" xfId="64" applyFont="1" applyFill="1" applyBorder="1" applyAlignment="1">
      <alignment horizontal="center" vertical="center" textRotation="90" wrapText="1"/>
    </xf>
    <xf numFmtId="0" fontId="48" fillId="0" borderId="6" xfId="64" applyFont="1" applyFill="1" applyBorder="1" applyAlignment="1">
      <alignment horizontal="center" vertical="center" textRotation="90" wrapText="1"/>
    </xf>
    <xf numFmtId="0" fontId="48" fillId="0" borderId="11" xfId="64" applyFont="1" applyFill="1" applyBorder="1" applyAlignment="1">
      <alignment horizontal="center" vertical="center" textRotation="90" wrapText="1"/>
    </xf>
    <xf numFmtId="0" fontId="48" fillId="0" borderId="7" xfId="64" applyFont="1" applyFill="1" applyBorder="1" applyAlignment="1">
      <alignment horizontal="center" vertical="center" textRotation="90" wrapText="1"/>
    </xf>
    <xf numFmtId="0" fontId="31" fillId="0" borderId="6" xfId="0" applyFont="1" applyBorder="1" applyAlignment="1">
      <alignment horizontal="left" vertical="center" wrapText="1"/>
    </xf>
    <xf numFmtId="0" fontId="31" fillId="0" borderId="11" xfId="0" applyFont="1" applyBorder="1" applyAlignment="1">
      <alignment horizontal="left" vertical="center" wrapText="1"/>
    </xf>
    <xf numFmtId="0" fontId="31" fillId="0" borderId="7" xfId="0" applyFont="1" applyBorder="1" applyAlignment="1">
      <alignment horizontal="left" vertical="center" wrapText="1"/>
    </xf>
    <xf numFmtId="49" fontId="39" fillId="2" borderId="1" xfId="110" applyNumberFormat="1" applyFont="1" applyFill="1" applyBorder="1" applyAlignment="1">
      <alignment horizontal="center" vertical="center" wrapText="1"/>
    </xf>
    <xf numFmtId="0" fontId="46" fillId="0" borderId="6" xfId="110" applyFont="1" applyFill="1" applyBorder="1" applyAlignment="1">
      <alignment horizontal="center" vertical="center"/>
    </xf>
    <xf numFmtId="0" fontId="46" fillId="0" borderId="11" xfId="110" applyFont="1" applyFill="1" applyBorder="1" applyAlignment="1">
      <alignment horizontal="center" vertical="center"/>
    </xf>
    <xf numFmtId="0" fontId="46" fillId="0" borderId="7" xfId="110" applyFont="1" applyFill="1" applyBorder="1" applyAlignment="1">
      <alignment horizontal="center" vertical="center"/>
    </xf>
    <xf numFmtId="0" fontId="46" fillId="2" borderId="6" xfId="110" applyFont="1" applyFill="1" applyBorder="1" applyAlignment="1">
      <alignment horizontal="center" vertical="center"/>
    </xf>
    <xf numFmtId="0" fontId="46" fillId="2" borderId="11" xfId="110" applyFont="1" applyFill="1" applyBorder="1" applyAlignment="1">
      <alignment horizontal="center" vertical="center"/>
    </xf>
    <xf numFmtId="0" fontId="46" fillId="2" borderId="7" xfId="110" applyFont="1" applyFill="1" applyBorder="1" applyAlignment="1">
      <alignment horizontal="center" vertical="center"/>
    </xf>
    <xf numFmtId="0" fontId="46" fillId="2" borderId="12" xfId="110" applyFont="1" applyFill="1" applyBorder="1" applyAlignment="1">
      <alignment horizontal="center" vertical="center"/>
    </xf>
    <xf numFmtId="0" fontId="46" fillId="2" borderId="14" xfId="110" applyFont="1" applyFill="1" applyBorder="1" applyAlignment="1">
      <alignment horizontal="center" vertical="center"/>
    </xf>
    <xf numFmtId="0" fontId="46" fillId="2" borderId="6" xfId="110" applyFont="1" applyFill="1" applyBorder="1" applyAlignment="1">
      <alignment horizontal="center" vertical="top" wrapText="1"/>
    </xf>
    <xf numFmtId="0" fontId="46" fillId="2" borderId="7" xfId="110" applyFont="1" applyFill="1" applyBorder="1" applyAlignment="1">
      <alignment horizontal="center" vertical="top" wrapText="1"/>
    </xf>
    <xf numFmtId="0" fontId="3" fillId="2" borderId="5" xfId="110" applyFont="1" applyFill="1" applyBorder="1" applyAlignment="1">
      <alignment horizontal="center" vertical="center"/>
    </xf>
    <xf numFmtId="0" fontId="0" fillId="2" borderId="1" xfId="110" applyFont="1" applyFill="1" applyBorder="1" applyAlignment="1">
      <alignment horizontal="center" vertical="center" wrapText="1"/>
    </xf>
    <xf numFmtId="0" fontId="24" fillId="3" borderId="1" xfId="110" applyFont="1" applyFill="1" applyBorder="1" applyAlignment="1">
      <alignment horizontal="center" vertical="center"/>
    </xf>
    <xf numFmtId="0" fontId="24" fillId="5" borderId="2" xfId="110" applyFont="1" applyFill="1" applyBorder="1" applyAlignment="1">
      <alignment horizontal="center" vertical="center"/>
    </xf>
    <xf numFmtId="0" fontId="24" fillId="5" borderId="3" xfId="110" applyFont="1" applyFill="1" applyBorder="1" applyAlignment="1">
      <alignment horizontal="center" vertical="center"/>
    </xf>
    <xf numFmtId="0" fontId="24" fillId="5" borderId="4" xfId="110" applyFont="1" applyFill="1" applyBorder="1" applyAlignment="1">
      <alignment horizontal="center" vertical="center"/>
    </xf>
    <xf numFmtId="0" fontId="21" fillId="3" borderId="6" xfId="110" applyFont="1" applyFill="1" applyBorder="1" applyAlignment="1">
      <alignment horizontal="center" vertical="center"/>
    </xf>
    <xf numFmtId="0" fontId="21" fillId="3" borderId="7" xfId="110" applyFont="1" applyFill="1" applyBorder="1" applyAlignment="1">
      <alignment horizontal="center" vertical="center"/>
    </xf>
    <xf numFmtId="2" fontId="26" fillId="4" borderId="6" xfId="0" applyNumberFormat="1" applyFont="1" applyFill="1" applyBorder="1" applyAlignment="1">
      <alignment horizontal="left" vertical="center" wrapText="1" indent="1"/>
    </xf>
    <xf numFmtId="2" fontId="26" fillId="4" borderId="8" xfId="0" applyNumberFormat="1" applyFont="1" applyFill="1" applyBorder="1" applyAlignment="1">
      <alignment horizontal="left" vertical="center" wrapText="1" indent="1"/>
    </xf>
    <xf numFmtId="2" fontId="26" fillId="4" borderId="10" xfId="0" applyNumberFormat="1" applyFont="1" applyFill="1" applyBorder="1" applyAlignment="1">
      <alignment horizontal="left" vertical="center" wrapText="1" indent="1"/>
    </xf>
    <xf numFmtId="2" fontId="26" fillId="4" borderId="7" xfId="0" applyNumberFormat="1" applyFont="1" applyFill="1" applyBorder="1" applyAlignment="1">
      <alignment horizontal="left" vertical="center" wrapText="1" indent="1"/>
    </xf>
    <xf numFmtId="0" fontId="21" fillId="0" borderId="1" xfId="110" applyFont="1" applyBorder="1" applyAlignment="1">
      <alignment horizontal="center" vertical="center" wrapText="1"/>
    </xf>
    <xf numFmtId="0" fontId="21" fillId="5" borderId="6" xfId="110" applyFont="1" applyFill="1" applyBorder="1" applyAlignment="1">
      <alignment horizontal="center" vertical="center"/>
    </xf>
    <xf numFmtId="0" fontId="21" fillId="5" borderId="7" xfId="110" applyFont="1" applyFill="1" applyBorder="1" applyAlignment="1">
      <alignment horizontal="center" vertical="center"/>
    </xf>
    <xf numFmtId="2" fontId="26" fillId="6" borderId="6" xfId="0" applyNumberFormat="1" applyFont="1" applyFill="1" applyBorder="1" applyAlignment="1">
      <alignment horizontal="left" vertical="center" wrapText="1" indent="1"/>
    </xf>
    <xf numFmtId="2" fontId="26" fillId="6" borderId="7" xfId="0" applyNumberFormat="1" applyFont="1" applyFill="1" applyBorder="1" applyAlignment="1">
      <alignment horizontal="left" vertical="center" wrapText="1" indent="1"/>
    </xf>
    <xf numFmtId="169" fontId="10" fillId="6" borderId="1" xfId="1" applyNumberFormat="1" applyFont="1" applyFill="1" applyBorder="1" applyAlignment="1">
      <alignment horizontal="center" vertical="center" wrapText="1"/>
    </xf>
    <xf numFmtId="0" fontId="9" fillId="0" borderId="2" xfId="63" applyFont="1" applyFill="1" applyBorder="1" applyAlignment="1">
      <alignment horizontal="left" vertical="center"/>
    </xf>
    <xf numFmtId="0" fontId="9" fillId="0" borderId="3" xfId="63" applyFont="1" applyFill="1" applyBorder="1" applyAlignment="1">
      <alignment horizontal="left" vertical="center"/>
    </xf>
    <xf numFmtId="0" fontId="9" fillId="0" borderId="4" xfId="63" applyFont="1" applyFill="1" applyBorder="1" applyAlignment="1">
      <alignment horizontal="left" vertical="center"/>
    </xf>
    <xf numFmtId="0" fontId="8" fillId="0" borderId="1" xfId="0" applyFont="1" applyBorder="1" applyAlignment="1">
      <alignment horizontal="right" wrapText="1"/>
    </xf>
    <xf numFmtId="0" fontId="11" fillId="0" borderId="2" xfId="63" applyFont="1" applyFill="1" applyBorder="1" applyAlignment="1">
      <alignment horizontal="left" vertical="center" wrapText="1"/>
    </xf>
    <xf numFmtId="0" fontId="11" fillId="0" borderId="4" xfId="63" applyFont="1" applyFill="1" applyBorder="1" applyAlignment="1">
      <alignment horizontal="left" vertical="center" wrapText="1"/>
    </xf>
    <xf numFmtId="0" fontId="8" fillId="0" borderId="1" xfId="0" applyFont="1" applyBorder="1" applyAlignment="1">
      <alignment horizontal="center"/>
    </xf>
    <xf numFmtId="0" fontId="11" fillId="0" borderId="1" xfId="63" applyFont="1" applyFill="1" applyBorder="1" applyAlignment="1">
      <alignment horizontal="left" vertical="center"/>
    </xf>
  </cellXfs>
  <cellStyles count="271">
    <cellStyle name="20% - 强调文字颜色 1" xfId="4"/>
    <cellStyle name="20% - 强调文字颜色 2" xfId="5"/>
    <cellStyle name="20% - 强调文字颜色 3" xfId="6"/>
    <cellStyle name="20% - 强调文字颜色 4" xfId="7"/>
    <cellStyle name="20% - 强调文字颜色 5" xfId="8"/>
    <cellStyle name="20% - 强调文字颜色 6" xfId="9"/>
    <cellStyle name="40% - 强调文字颜色 1" xfId="10"/>
    <cellStyle name="40% - 强调文字颜色 2" xfId="11"/>
    <cellStyle name="40% - 强调文字颜色 3" xfId="12"/>
    <cellStyle name="40% - 强调文字颜色 4" xfId="13"/>
    <cellStyle name="40% - 强调文字颜色 5" xfId="14"/>
    <cellStyle name="40% - 强调文字颜色 6" xfId="15"/>
    <cellStyle name="60% - 强调文字颜色 1" xfId="16"/>
    <cellStyle name="60% - 强调文字颜色 2" xfId="17"/>
    <cellStyle name="60% - 强调文字颜色 3" xfId="18"/>
    <cellStyle name="60% - 强调文字颜色 4" xfId="19"/>
    <cellStyle name="60% - 强调文字颜色 5" xfId="20"/>
    <cellStyle name="60% - 强调文字颜色 6" xfId="21"/>
    <cellStyle name="Calculation 2" xfId="22"/>
    <cellStyle name="Calculation 3" xfId="23"/>
    <cellStyle name="Calculation 4" xfId="24"/>
    <cellStyle name="Excel Built-in Normal" xfId="25"/>
    <cellStyle name="Explanatory Text" xfId="26"/>
    <cellStyle name="Input 2" xfId="27"/>
    <cellStyle name="Input 3" xfId="28"/>
    <cellStyle name="Input 4" xfId="29"/>
    <cellStyle name="Note 2" xfId="30"/>
    <cellStyle name="Note 3" xfId="31"/>
    <cellStyle name="Note 4" xfId="32"/>
    <cellStyle name="Output 2" xfId="33"/>
    <cellStyle name="Output 3" xfId="34"/>
    <cellStyle name="Total 2" xfId="35"/>
    <cellStyle name="Total 3" xfId="36"/>
    <cellStyle name="Гиперссылка" xfId="37" builtinId="8"/>
    <cellStyle name="Гиперссылка 2" xfId="38"/>
    <cellStyle name="Гиперссылка 3" xfId="39"/>
    <cellStyle name="Гиперссылка 4" xfId="40"/>
    <cellStyle name="Гиперссылка 5" xfId="41"/>
    <cellStyle name="Гиперссылка 6" xfId="42"/>
    <cellStyle name="Денежный" xfId="2" builtinId="4"/>
    <cellStyle name="Денежный 2" xfId="43"/>
    <cellStyle name="Денежный 2 2" xfId="44"/>
    <cellStyle name="Денежный 2 3" xfId="45"/>
    <cellStyle name="Денежный 3" xfId="46"/>
    <cellStyle name="Денежный 4" xfId="47"/>
    <cellStyle name="Денежный 5" xfId="48"/>
    <cellStyle name="Денежный 6" xfId="49"/>
    <cellStyle name="Обычный" xfId="0" builtinId="0"/>
    <cellStyle name="Обычный 10" xfId="50"/>
    <cellStyle name="Обычный 11" xfId="51"/>
    <cellStyle name="Обычный 11 2" xfId="52"/>
    <cellStyle name="Обычный 11 3" xfId="53"/>
    <cellStyle name="Обычный 11 4" xfId="54"/>
    <cellStyle name="Обычный 11 5" xfId="55"/>
    <cellStyle name="Обычный 12" xfId="56"/>
    <cellStyle name="Обычный 12 2" xfId="57"/>
    <cellStyle name="Обычный 12 3" xfId="58"/>
    <cellStyle name="Обычный 13" xfId="59"/>
    <cellStyle name="Обычный 14" xfId="60"/>
    <cellStyle name="Обычный 15" xfId="61"/>
    <cellStyle name="Обычный 2" xfId="62"/>
    <cellStyle name="Обычный 2 2" xfId="63"/>
    <cellStyle name="Обычный 2 3" xfId="64"/>
    <cellStyle name="Обычный 2 4" xfId="65"/>
    <cellStyle name="Обычный 2 5" xfId="66"/>
    <cellStyle name="Обычный 2 6" xfId="67"/>
    <cellStyle name="Обычный 2 7" xfId="68"/>
    <cellStyle name="Обычный 3" xfId="69"/>
    <cellStyle name="Обычный 3 2" xfId="70"/>
    <cellStyle name="Обычный 3 3" xfId="71"/>
    <cellStyle name="Обычный 3 3 2" xfId="72"/>
    <cellStyle name="Обычный 3 3 2 2" xfId="73"/>
    <cellStyle name="Обычный 3 3 2 3" xfId="74"/>
    <cellStyle name="Обычный 3 3 2 4" xfId="75"/>
    <cellStyle name="Обычный 3 3 3" xfId="76"/>
    <cellStyle name="Обычный 3 3 3 2" xfId="77"/>
    <cellStyle name="Обычный 3 3 3 3" xfId="78"/>
    <cellStyle name="Обычный 3 3 4" xfId="79"/>
    <cellStyle name="Обычный 3 3 5" xfId="80"/>
    <cellStyle name="Обычный 3 3 6" xfId="81"/>
    <cellStyle name="Обычный 3 4" xfId="82"/>
    <cellStyle name="Обычный 3 5" xfId="83"/>
    <cellStyle name="Обычный 4" xfId="84"/>
    <cellStyle name="Обычный 4 2" xfId="85"/>
    <cellStyle name="Обычный 4 3" xfId="86"/>
    <cellStyle name="Обычный 4 3 2" xfId="87"/>
    <cellStyle name="Обычный 4 3 2 2" xfId="88"/>
    <cellStyle name="Обычный 4 3 2 3" xfId="89"/>
    <cellStyle name="Обычный 4 3 3" xfId="90"/>
    <cellStyle name="Обычный 4 3 3 2" xfId="91"/>
    <cellStyle name="Обычный 4 3 3 2 2" xfId="92"/>
    <cellStyle name="Обычный 4 3 3 2 3" xfId="93"/>
    <cellStyle name="Обычный 4 3 3 3" xfId="94"/>
    <cellStyle name="Обычный 4 3 3 4" xfId="95"/>
    <cellStyle name="Обычный 4 3 3 5" xfId="96"/>
    <cellStyle name="Обычный 4 3 4" xfId="97"/>
    <cellStyle name="Обычный 4 3 4 2" xfId="98"/>
    <cellStyle name="Обычный 4 3 4 3" xfId="99"/>
    <cellStyle name="Обычный 4 3 4 4" xfId="100"/>
    <cellStyle name="Обычный 4 3 5" xfId="101"/>
    <cellStyle name="Обычный 4 3 6" xfId="102"/>
    <cellStyle name="Обычный 4 3 7" xfId="103"/>
    <cellStyle name="Обычный 4 4" xfId="104"/>
    <cellStyle name="Обычный 4 4 2" xfId="105"/>
    <cellStyle name="Обычный 4 4 2 2" xfId="106"/>
    <cellStyle name="Обычный 4 4 2 2 2" xfId="107"/>
    <cellStyle name="Обычный 4 4 2 2 3" xfId="108"/>
    <cellStyle name="Обычный 4 4 2 3" xfId="109"/>
    <cellStyle name="Обычный 4 4 2 3 2" xfId="110"/>
    <cellStyle name="Обычный 4 4 2 3 3" xfId="111"/>
    <cellStyle name="Обычный 4 4 2 3 4" xfId="112"/>
    <cellStyle name="Обычный 4 4 2 4" xfId="113"/>
    <cellStyle name="Обычный 4 4 2 5" xfId="114"/>
    <cellStyle name="Обычный 4 4 3" xfId="115"/>
    <cellStyle name="Обычный 4 4 4" xfId="116"/>
    <cellStyle name="Обычный 4 5" xfId="117"/>
    <cellStyle name="Обычный 4 6" xfId="118"/>
    <cellStyle name="Обычный 4 7" xfId="119"/>
    <cellStyle name="Обычный 45" xfId="120"/>
    <cellStyle name="Обычный 5" xfId="121"/>
    <cellStyle name="Обычный 5 2" xfId="122"/>
    <cellStyle name="Обычный 5 2 2" xfId="123"/>
    <cellStyle name="Обычный 5 2 2 2" xfId="124"/>
    <cellStyle name="Обычный 5 2 2 2 2" xfId="125"/>
    <cellStyle name="Обычный 5 2 2 2 3" xfId="126"/>
    <cellStyle name="Обычный 5 2 2 3" xfId="127"/>
    <cellStyle name="Обычный 5 2 2 4" xfId="128"/>
    <cellStyle name="Обычный 5 2 2 5" xfId="129"/>
    <cellStyle name="Обычный 5 2 3" xfId="130"/>
    <cellStyle name="Обычный 5 2 4" xfId="131"/>
    <cellStyle name="Обычный 5 3" xfId="132"/>
    <cellStyle name="Обычный 5 3 2" xfId="133"/>
    <cellStyle name="Обычный 5 3 3" xfId="134"/>
    <cellStyle name="Обычный 5 4" xfId="135"/>
    <cellStyle name="Обычный 5 5" xfId="136"/>
    <cellStyle name="Обычный 6" xfId="137"/>
    <cellStyle name="Обычный 6 2" xfId="138"/>
    <cellStyle name="Обычный 6 3" xfId="139"/>
    <cellStyle name="Обычный 6 4" xfId="140"/>
    <cellStyle name="Обычный 7" xfId="141"/>
    <cellStyle name="Обычный 7 2" xfId="142"/>
    <cellStyle name="Обычный 7 2 2" xfId="143"/>
    <cellStyle name="Обычный 7 2 2 2" xfId="144"/>
    <cellStyle name="Обычный 7 2 2 3" xfId="145"/>
    <cellStyle name="Обычный 7 2 3" xfId="146"/>
    <cellStyle name="Обычный 7 2 4" xfId="147"/>
    <cellStyle name="Обычный 7 2 5" xfId="148"/>
    <cellStyle name="Обычный 7 3" xfId="149"/>
    <cellStyle name="Обычный 7 4" xfId="150"/>
    <cellStyle name="Обычный 8" xfId="151"/>
    <cellStyle name="Обычный 8 2" xfId="152"/>
    <cellStyle name="Обычный 8 3" xfId="153"/>
    <cellStyle name="Обычный 9" xfId="154"/>
    <cellStyle name="Обычный 9 2" xfId="155"/>
    <cellStyle name="Обычный 9 3" xfId="156"/>
    <cellStyle name="Обычный_Лист1" xfId="157"/>
    <cellStyle name="Процентный" xfId="3" builtinId="5"/>
    <cellStyle name="Процентный 2" xfId="158"/>
    <cellStyle name="Процентный 2 2" xfId="159"/>
    <cellStyle name="Процентный 2 2 2" xfId="160"/>
    <cellStyle name="Процентный 2 2 2 2" xfId="161"/>
    <cellStyle name="Процентный 2 2 3" xfId="162"/>
    <cellStyle name="Процентный 2 3" xfId="163"/>
    <cellStyle name="Процентный 2 3 2" xfId="164"/>
    <cellStyle name="Процентный 2 3 3" xfId="165"/>
    <cellStyle name="Процентный 3" xfId="166"/>
    <cellStyle name="Процентный 3 2" xfId="167"/>
    <cellStyle name="Процентный 3 2 2" xfId="168"/>
    <cellStyle name="Процентный 3 2 2 2" xfId="169"/>
    <cellStyle name="Процентный 3 2 2 3" xfId="170"/>
    <cellStyle name="Процентный 3 2 3" xfId="171"/>
    <cellStyle name="Процентный 3 2 4" xfId="172"/>
    <cellStyle name="Процентный 3 3" xfId="173"/>
    <cellStyle name="Процентный 3 3 2" xfId="174"/>
    <cellStyle name="Процентный 3 3 3" xfId="175"/>
    <cellStyle name="Процентный 3 4" xfId="176"/>
    <cellStyle name="Процентный 3 5" xfId="177"/>
    <cellStyle name="Процентный 3 6" xfId="178"/>
    <cellStyle name="Процентный 4" xfId="179"/>
    <cellStyle name="Процентный 4 2" xfId="180"/>
    <cellStyle name="Процентный 4 3" xfId="181"/>
    <cellStyle name="Процентный 5" xfId="182"/>
    <cellStyle name="Процентный 6" xfId="183"/>
    <cellStyle name="Стиль 1" xfId="184"/>
    <cellStyle name="Финансовый" xfId="1" builtinId="3"/>
    <cellStyle name="Финансовый 2" xfId="185"/>
    <cellStyle name="Финансовый 2 2" xfId="186"/>
    <cellStyle name="Финансовый 2 2 2" xfId="187"/>
    <cellStyle name="Финансовый 2 2 3" xfId="188"/>
    <cellStyle name="Финансовый 2 3" xfId="189"/>
    <cellStyle name="Финансовый 2 3 2" xfId="190"/>
    <cellStyle name="Финансовый 2 3 3" xfId="191"/>
    <cellStyle name="Финансовый 2 4" xfId="192"/>
    <cellStyle name="Финансовый 2 5" xfId="193"/>
    <cellStyle name="Финансовый 2 6" xfId="194"/>
    <cellStyle name="Финансовый 3" xfId="195"/>
    <cellStyle name="Финансовый 3 2" xfId="196"/>
    <cellStyle name="Финансовый 3 2 2" xfId="197"/>
    <cellStyle name="Финансовый 3 2 2 2" xfId="198"/>
    <cellStyle name="Финансовый 3 2 2 2 2" xfId="199"/>
    <cellStyle name="Финансовый 3 2 2 2 3" xfId="200"/>
    <cellStyle name="Финансовый 3 2 2 2 4" xfId="201"/>
    <cellStyle name="Финансовый 3 2 2 3" xfId="202"/>
    <cellStyle name="Финансовый 3 2 2 4" xfId="203"/>
    <cellStyle name="Финансовый 3 2 3" xfId="204"/>
    <cellStyle name="Финансовый 3 2 4" xfId="205"/>
    <cellStyle name="Финансовый 4" xfId="206"/>
    <cellStyle name="Финансовый 4 2" xfId="207"/>
    <cellStyle name="Финансовый 4 2 2" xfId="208"/>
    <cellStyle name="Финансовый 4 2 2 2" xfId="209"/>
    <cellStyle name="Финансовый 4 2 2 3" xfId="210"/>
    <cellStyle name="Финансовый 4 2 2 4" xfId="211"/>
    <cellStyle name="Финансовый 4 2 3" xfId="212"/>
    <cellStyle name="Финансовый 4 2 4" xfId="213"/>
    <cellStyle name="Финансовый 4 3" xfId="214"/>
    <cellStyle name="Финансовый 4 3 2" xfId="215"/>
    <cellStyle name="Финансовый 4 3 3" xfId="216"/>
    <cellStyle name="Финансовый 4 4" xfId="217"/>
    <cellStyle name="Финансовый 4 5" xfId="218"/>
    <cellStyle name="Финансовый 5" xfId="219"/>
    <cellStyle name="Финансовый 5 2" xfId="220"/>
    <cellStyle name="Финансовый 5 3" xfId="221"/>
    <cellStyle name="Финансовый 6" xfId="222"/>
    <cellStyle name="Финансовый 6 2" xfId="223"/>
    <cellStyle name="Финансовый 6 3" xfId="224"/>
    <cellStyle name="Финансовый 7" xfId="225"/>
    <cellStyle name="Финансовый 7 2" xfId="226"/>
    <cellStyle name="Финансовый 7 3" xfId="227"/>
    <cellStyle name="Финансовый 8" xfId="228"/>
    <cellStyle name="Финансовый 9" xfId="229"/>
    <cellStyle name="好" xfId="230"/>
    <cellStyle name="好_Хуадонг 19.02." xfId="231"/>
    <cellStyle name="好_Хуадонг 21.10." xfId="232"/>
    <cellStyle name="差" xfId="233"/>
    <cellStyle name="差_Хуадонг 19.02." xfId="234"/>
    <cellStyle name="差_Хуадонг 21.10." xfId="235"/>
    <cellStyle name="常规_invoice_6" xfId="236"/>
    <cellStyle name="强调文字颜色 1" xfId="237"/>
    <cellStyle name="强调文字颜色 2" xfId="238"/>
    <cellStyle name="强调文字颜色 3" xfId="239"/>
    <cellStyle name="强调文字颜色 4" xfId="240"/>
    <cellStyle name="强调文字颜色 5" xfId="241"/>
    <cellStyle name="强调文字颜色 6" xfId="242"/>
    <cellStyle name="标题" xfId="243"/>
    <cellStyle name="标题 1" xfId="244"/>
    <cellStyle name="标题 2" xfId="245"/>
    <cellStyle name="标题 3" xfId="246"/>
    <cellStyle name="标题 4" xfId="247"/>
    <cellStyle name="检查单元格" xfId="248"/>
    <cellStyle name="汇总" xfId="249"/>
    <cellStyle name="汇总 2" xfId="250"/>
    <cellStyle name="汇总 3" xfId="251"/>
    <cellStyle name="注释" xfId="252"/>
    <cellStyle name="注释 2" xfId="253"/>
    <cellStyle name="注释 3" xfId="254"/>
    <cellStyle name="注释 4" xfId="255"/>
    <cellStyle name="解释性文本" xfId="256"/>
    <cellStyle name="警告文本" xfId="257"/>
    <cellStyle name="计算" xfId="258"/>
    <cellStyle name="计算 2" xfId="259"/>
    <cellStyle name="计算 3" xfId="260"/>
    <cellStyle name="计算 4" xfId="261"/>
    <cellStyle name="输入" xfId="262"/>
    <cellStyle name="输入 2" xfId="263"/>
    <cellStyle name="输入 3" xfId="264"/>
    <cellStyle name="输入 4" xfId="265"/>
    <cellStyle name="输出" xfId="266"/>
    <cellStyle name="输出 2" xfId="267"/>
    <cellStyle name="输出 3" xfId="268"/>
    <cellStyle name="适中" xfId="269"/>
    <cellStyle name="链接单元格" xfId="270"/>
  </cellStyles>
  <dxfs count="3"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  <dxf>
      <fill>
        <patternFill patternType="solid">
          <bgColor theme="0" tint="-0.34998626667073579"/>
        </patternFill>
      </fill>
    </dxf>
  </dxfs>
  <tableStyles count="0" defaultTableStyle="TableStyleMedium9" defaultPivotStyle="PivotStyleLight16"/>
  <colors>
    <mruColors>
      <color rgb="FFFFFFCC"/>
      <color rgb="FFAE967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82.png"/><Relationship Id="rId18" Type="http://schemas.openxmlformats.org/officeDocument/2006/relationships/image" Target="../media/image287.png"/><Relationship Id="rId26" Type="http://schemas.openxmlformats.org/officeDocument/2006/relationships/image" Target="../media/image295.png"/><Relationship Id="rId39" Type="http://schemas.openxmlformats.org/officeDocument/2006/relationships/image" Target="../media/image308.jpeg"/><Relationship Id="rId3" Type="http://schemas.openxmlformats.org/officeDocument/2006/relationships/image" Target="../media/image12.png"/><Relationship Id="rId21" Type="http://schemas.openxmlformats.org/officeDocument/2006/relationships/image" Target="../media/image290.png"/><Relationship Id="rId34" Type="http://schemas.openxmlformats.org/officeDocument/2006/relationships/image" Target="../media/image303.png"/><Relationship Id="rId42" Type="http://schemas.openxmlformats.org/officeDocument/2006/relationships/image" Target="../media/image311.jpeg"/><Relationship Id="rId47" Type="http://schemas.openxmlformats.org/officeDocument/2006/relationships/image" Target="../media/image316.jpeg"/><Relationship Id="rId50" Type="http://schemas.openxmlformats.org/officeDocument/2006/relationships/image" Target="../media/image319.jpeg"/><Relationship Id="rId7" Type="http://schemas.openxmlformats.org/officeDocument/2006/relationships/image" Target="../media/image276.png"/><Relationship Id="rId12" Type="http://schemas.openxmlformats.org/officeDocument/2006/relationships/image" Target="../media/image281.jpeg"/><Relationship Id="rId17" Type="http://schemas.openxmlformats.org/officeDocument/2006/relationships/image" Target="../media/image286.png"/><Relationship Id="rId25" Type="http://schemas.openxmlformats.org/officeDocument/2006/relationships/image" Target="../media/image294.png"/><Relationship Id="rId33" Type="http://schemas.openxmlformats.org/officeDocument/2006/relationships/image" Target="../media/image302.png"/><Relationship Id="rId38" Type="http://schemas.openxmlformats.org/officeDocument/2006/relationships/image" Target="../media/image307.jpeg"/><Relationship Id="rId46" Type="http://schemas.openxmlformats.org/officeDocument/2006/relationships/image" Target="../media/image315.jpeg"/><Relationship Id="rId2" Type="http://schemas.openxmlformats.org/officeDocument/2006/relationships/image" Target="../media/image11.png"/><Relationship Id="rId16" Type="http://schemas.openxmlformats.org/officeDocument/2006/relationships/image" Target="../media/image285.png"/><Relationship Id="rId20" Type="http://schemas.openxmlformats.org/officeDocument/2006/relationships/image" Target="../media/image289.png"/><Relationship Id="rId29" Type="http://schemas.openxmlformats.org/officeDocument/2006/relationships/image" Target="../media/image298.png"/><Relationship Id="rId41" Type="http://schemas.openxmlformats.org/officeDocument/2006/relationships/image" Target="../media/image310.jpeg"/><Relationship Id="rId1" Type="http://schemas.openxmlformats.org/officeDocument/2006/relationships/image" Target="../media/image2.png"/><Relationship Id="rId6" Type="http://schemas.openxmlformats.org/officeDocument/2006/relationships/image" Target="../media/image275.png"/><Relationship Id="rId11" Type="http://schemas.openxmlformats.org/officeDocument/2006/relationships/image" Target="../media/image280.png"/><Relationship Id="rId24" Type="http://schemas.openxmlformats.org/officeDocument/2006/relationships/image" Target="../media/image293.png"/><Relationship Id="rId32" Type="http://schemas.openxmlformats.org/officeDocument/2006/relationships/image" Target="../media/image301.png"/><Relationship Id="rId37" Type="http://schemas.openxmlformats.org/officeDocument/2006/relationships/image" Target="../media/image306.png"/><Relationship Id="rId40" Type="http://schemas.openxmlformats.org/officeDocument/2006/relationships/image" Target="../media/image309.jpeg"/><Relationship Id="rId45" Type="http://schemas.openxmlformats.org/officeDocument/2006/relationships/image" Target="../media/image314.jpeg"/><Relationship Id="rId53" Type="http://schemas.openxmlformats.org/officeDocument/2006/relationships/image" Target="../media/image322.jpeg"/><Relationship Id="rId5" Type="http://schemas.openxmlformats.org/officeDocument/2006/relationships/image" Target="../media/image274.png"/><Relationship Id="rId15" Type="http://schemas.openxmlformats.org/officeDocument/2006/relationships/image" Target="../media/image284.png"/><Relationship Id="rId23" Type="http://schemas.openxmlformats.org/officeDocument/2006/relationships/image" Target="../media/image292.png"/><Relationship Id="rId28" Type="http://schemas.openxmlformats.org/officeDocument/2006/relationships/image" Target="../media/image297.png"/><Relationship Id="rId36" Type="http://schemas.openxmlformats.org/officeDocument/2006/relationships/image" Target="../media/image305.png"/><Relationship Id="rId49" Type="http://schemas.openxmlformats.org/officeDocument/2006/relationships/image" Target="../media/image318.jpeg"/><Relationship Id="rId10" Type="http://schemas.openxmlformats.org/officeDocument/2006/relationships/image" Target="../media/image279.png"/><Relationship Id="rId19" Type="http://schemas.openxmlformats.org/officeDocument/2006/relationships/image" Target="../media/image288.png"/><Relationship Id="rId31" Type="http://schemas.openxmlformats.org/officeDocument/2006/relationships/image" Target="../media/image300.png"/><Relationship Id="rId44" Type="http://schemas.openxmlformats.org/officeDocument/2006/relationships/image" Target="../media/image313.jpeg"/><Relationship Id="rId52" Type="http://schemas.openxmlformats.org/officeDocument/2006/relationships/image" Target="../media/image321.jpeg"/><Relationship Id="rId4" Type="http://schemas.openxmlformats.org/officeDocument/2006/relationships/image" Target="../media/image22.png"/><Relationship Id="rId9" Type="http://schemas.openxmlformats.org/officeDocument/2006/relationships/image" Target="../media/image278.jpeg"/><Relationship Id="rId14" Type="http://schemas.openxmlformats.org/officeDocument/2006/relationships/image" Target="../media/image283.png"/><Relationship Id="rId22" Type="http://schemas.openxmlformats.org/officeDocument/2006/relationships/image" Target="../media/image291.png"/><Relationship Id="rId27" Type="http://schemas.openxmlformats.org/officeDocument/2006/relationships/image" Target="../media/image296.png"/><Relationship Id="rId30" Type="http://schemas.openxmlformats.org/officeDocument/2006/relationships/image" Target="../media/image299.png"/><Relationship Id="rId35" Type="http://schemas.openxmlformats.org/officeDocument/2006/relationships/image" Target="../media/image304.png"/><Relationship Id="rId43" Type="http://schemas.openxmlformats.org/officeDocument/2006/relationships/image" Target="../media/image312.jpeg"/><Relationship Id="rId48" Type="http://schemas.openxmlformats.org/officeDocument/2006/relationships/image" Target="../media/image317.jpeg"/><Relationship Id="rId8" Type="http://schemas.openxmlformats.org/officeDocument/2006/relationships/image" Target="../media/image277.png"/><Relationship Id="rId51" Type="http://schemas.openxmlformats.org/officeDocument/2006/relationships/image" Target="../media/image320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13" Type="http://schemas.openxmlformats.org/officeDocument/2006/relationships/image" Target="../media/image324.jpeg"/><Relationship Id="rId18" Type="http://schemas.openxmlformats.org/officeDocument/2006/relationships/image" Target="../media/image329.png"/><Relationship Id="rId26" Type="http://schemas.openxmlformats.org/officeDocument/2006/relationships/image" Target="../media/image337.png"/><Relationship Id="rId3" Type="http://schemas.openxmlformats.org/officeDocument/2006/relationships/image" Target="../media/image6.jpeg"/><Relationship Id="rId21" Type="http://schemas.openxmlformats.org/officeDocument/2006/relationships/image" Target="../media/image332.png"/><Relationship Id="rId7" Type="http://schemas.openxmlformats.org/officeDocument/2006/relationships/image" Target="../media/image17.jpeg"/><Relationship Id="rId12" Type="http://schemas.openxmlformats.org/officeDocument/2006/relationships/image" Target="../media/image323.jpeg"/><Relationship Id="rId17" Type="http://schemas.openxmlformats.org/officeDocument/2006/relationships/image" Target="../media/image328.png"/><Relationship Id="rId25" Type="http://schemas.openxmlformats.org/officeDocument/2006/relationships/image" Target="../media/image336.jpeg"/><Relationship Id="rId2" Type="http://schemas.openxmlformats.org/officeDocument/2006/relationships/image" Target="../media/image5.jpeg"/><Relationship Id="rId16" Type="http://schemas.openxmlformats.org/officeDocument/2006/relationships/image" Target="../media/image327.png"/><Relationship Id="rId20" Type="http://schemas.openxmlformats.org/officeDocument/2006/relationships/image" Target="../media/image331.jpeg"/><Relationship Id="rId1" Type="http://schemas.openxmlformats.org/officeDocument/2006/relationships/image" Target="../media/image2.png"/><Relationship Id="rId6" Type="http://schemas.openxmlformats.org/officeDocument/2006/relationships/image" Target="../media/image16.jpeg"/><Relationship Id="rId11" Type="http://schemas.openxmlformats.org/officeDocument/2006/relationships/image" Target="../media/image37.png"/><Relationship Id="rId24" Type="http://schemas.openxmlformats.org/officeDocument/2006/relationships/image" Target="../media/image335.jpeg"/><Relationship Id="rId5" Type="http://schemas.openxmlformats.org/officeDocument/2006/relationships/image" Target="../media/image15.jpeg"/><Relationship Id="rId15" Type="http://schemas.openxmlformats.org/officeDocument/2006/relationships/image" Target="../media/image326.png"/><Relationship Id="rId23" Type="http://schemas.openxmlformats.org/officeDocument/2006/relationships/image" Target="../media/image334.jpeg"/><Relationship Id="rId28" Type="http://schemas.openxmlformats.org/officeDocument/2006/relationships/image" Target="../media/image339.jpeg"/><Relationship Id="rId10" Type="http://schemas.openxmlformats.org/officeDocument/2006/relationships/image" Target="../media/image20.jpeg"/><Relationship Id="rId19" Type="http://schemas.openxmlformats.org/officeDocument/2006/relationships/image" Target="../media/image330.jpeg"/><Relationship Id="rId4" Type="http://schemas.openxmlformats.org/officeDocument/2006/relationships/image" Target="../media/image13.jpeg"/><Relationship Id="rId9" Type="http://schemas.openxmlformats.org/officeDocument/2006/relationships/image" Target="../media/image19.jpeg"/><Relationship Id="rId14" Type="http://schemas.openxmlformats.org/officeDocument/2006/relationships/image" Target="../media/image325.jpeg"/><Relationship Id="rId22" Type="http://schemas.openxmlformats.org/officeDocument/2006/relationships/image" Target="../media/image333.jpeg"/><Relationship Id="rId27" Type="http://schemas.openxmlformats.org/officeDocument/2006/relationships/image" Target="../media/image338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7.png"/><Relationship Id="rId13" Type="http://schemas.openxmlformats.org/officeDocument/2006/relationships/image" Target="../media/image352.png"/><Relationship Id="rId18" Type="http://schemas.openxmlformats.org/officeDocument/2006/relationships/image" Target="../media/image357.png"/><Relationship Id="rId3" Type="http://schemas.openxmlformats.org/officeDocument/2006/relationships/image" Target="../media/image342.jpeg"/><Relationship Id="rId7" Type="http://schemas.openxmlformats.org/officeDocument/2006/relationships/image" Target="../media/image346.jpeg"/><Relationship Id="rId12" Type="http://schemas.openxmlformats.org/officeDocument/2006/relationships/image" Target="../media/image351.png"/><Relationship Id="rId17" Type="http://schemas.openxmlformats.org/officeDocument/2006/relationships/image" Target="../media/image356.png"/><Relationship Id="rId2" Type="http://schemas.openxmlformats.org/officeDocument/2006/relationships/image" Target="../media/image341.jpeg"/><Relationship Id="rId16" Type="http://schemas.openxmlformats.org/officeDocument/2006/relationships/image" Target="../media/image355.png"/><Relationship Id="rId1" Type="http://schemas.openxmlformats.org/officeDocument/2006/relationships/image" Target="../media/image340.jpeg"/><Relationship Id="rId6" Type="http://schemas.openxmlformats.org/officeDocument/2006/relationships/image" Target="../media/image345.jpeg"/><Relationship Id="rId11" Type="http://schemas.openxmlformats.org/officeDocument/2006/relationships/image" Target="../media/image350.png"/><Relationship Id="rId5" Type="http://schemas.openxmlformats.org/officeDocument/2006/relationships/image" Target="../media/image344.jpeg"/><Relationship Id="rId15" Type="http://schemas.openxmlformats.org/officeDocument/2006/relationships/image" Target="../media/image354.png"/><Relationship Id="rId10" Type="http://schemas.openxmlformats.org/officeDocument/2006/relationships/image" Target="../media/image349.png"/><Relationship Id="rId4" Type="http://schemas.openxmlformats.org/officeDocument/2006/relationships/image" Target="../media/image343.jpeg"/><Relationship Id="rId9" Type="http://schemas.openxmlformats.org/officeDocument/2006/relationships/image" Target="../media/image348.png"/><Relationship Id="rId14" Type="http://schemas.openxmlformats.org/officeDocument/2006/relationships/image" Target="../media/image353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5.png"/><Relationship Id="rId3" Type="http://schemas.openxmlformats.org/officeDocument/2006/relationships/image" Target="../media/image360.jpeg"/><Relationship Id="rId7" Type="http://schemas.openxmlformats.org/officeDocument/2006/relationships/image" Target="../media/image364.png"/><Relationship Id="rId2" Type="http://schemas.openxmlformats.org/officeDocument/2006/relationships/image" Target="../media/image359.jpeg"/><Relationship Id="rId1" Type="http://schemas.openxmlformats.org/officeDocument/2006/relationships/image" Target="../media/image358.jpeg"/><Relationship Id="rId6" Type="http://schemas.openxmlformats.org/officeDocument/2006/relationships/image" Target="../media/image363.png"/><Relationship Id="rId5" Type="http://schemas.openxmlformats.org/officeDocument/2006/relationships/image" Target="../media/image362.png"/><Relationship Id="rId4" Type="http://schemas.openxmlformats.org/officeDocument/2006/relationships/image" Target="../media/image361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3.jpeg"/><Relationship Id="rId3" Type="http://schemas.openxmlformats.org/officeDocument/2006/relationships/image" Target="../media/image368.jpeg"/><Relationship Id="rId7" Type="http://schemas.openxmlformats.org/officeDocument/2006/relationships/image" Target="../media/image372.jpeg"/><Relationship Id="rId2" Type="http://schemas.openxmlformats.org/officeDocument/2006/relationships/image" Target="../media/image367.jpeg"/><Relationship Id="rId1" Type="http://schemas.openxmlformats.org/officeDocument/2006/relationships/image" Target="../media/image366.jpeg"/><Relationship Id="rId6" Type="http://schemas.openxmlformats.org/officeDocument/2006/relationships/image" Target="../media/image371.jpeg"/><Relationship Id="rId5" Type="http://schemas.openxmlformats.org/officeDocument/2006/relationships/image" Target="../media/image370.jpeg"/><Relationship Id="rId4" Type="http://schemas.openxmlformats.org/officeDocument/2006/relationships/image" Target="../media/image369.jpeg"/><Relationship Id="rId9" Type="http://schemas.openxmlformats.org/officeDocument/2006/relationships/image" Target="../media/image37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jpeg"/><Relationship Id="rId18" Type="http://schemas.openxmlformats.org/officeDocument/2006/relationships/image" Target="../media/image21.png"/><Relationship Id="rId26" Type="http://schemas.openxmlformats.org/officeDocument/2006/relationships/image" Target="../media/image29.png"/><Relationship Id="rId3" Type="http://schemas.openxmlformats.org/officeDocument/2006/relationships/image" Target="../media/image6.jpeg"/><Relationship Id="rId21" Type="http://schemas.openxmlformats.org/officeDocument/2006/relationships/image" Target="../media/image24.png"/><Relationship Id="rId34" Type="http://schemas.openxmlformats.org/officeDocument/2006/relationships/image" Target="../media/image37.png"/><Relationship Id="rId7" Type="http://schemas.openxmlformats.org/officeDocument/2006/relationships/image" Target="../media/image10.jpeg"/><Relationship Id="rId12" Type="http://schemas.openxmlformats.org/officeDocument/2006/relationships/image" Target="../media/image15.jpeg"/><Relationship Id="rId17" Type="http://schemas.openxmlformats.org/officeDocument/2006/relationships/image" Target="../media/image20.jpeg"/><Relationship Id="rId25" Type="http://schemas.openxmlformats.org/officeDocument/2006/relationships/image" Target="../media/image28.png"/><Relationship Id="rId33" Type="http://schemas.openxmlformats.org/officeDocument/2006/relationships/image" Target="../media/image36.png"/><Relationship Id="rId2" Type="http://schemas.openxmlformats.org/officeDocument/2006/relationships/image" Target="../media/image5.jpeg"/><Relationship Id="rId16" Type="http://schemas.openxmlformats.org/officeDocument/2006/relationships/image" Target="../media/image19.jpeg"/><Relationship Id="rId20" Type="http://schemas.openxmlformats.org/officeDocument/2006/relationships/image" Target="../media/image23.png"/><Relationship Id="rId29" Type="http://schemas.openxmlformats.org/officeDocument/2006/relationships/image" Target="../media/image32.png"/><Relationship Id="rId1" Type="http://schemas.openxmlformats.org/officeDocument/2006/relationships/image" Target="../media/image2.png"/><Relationship Id="rId6" Type="http://schemas.openxmlformats.org/officeDocument/2006/relationships/image" Target="../media/image9.png"/><Relationship Id="rId11" Type="http://schemas.openxmlformats.org/officeDocument/2006/relationships/image" Target="../media/image14.jpeg"/><Relationship Id="rId24" Type="http://schemas.openxmlformats.org/officeDocument/2006/relationships/image" Target="../media/image27.png"/><Relationship Id="rId32" Type="http://schemas.openxmlformats.org/officeDocument/2006/relationships/image" Target="../media/image35.png"/><Relationship Id="rId5" Type="http://schemas.openxmlformats.org/officeDocument/2006/relationships/image" Target="../media/image8.jpeg"/><Relationship Id="rId15" Type="http://schemas.openxmlformats.org/officeDocument/2006/relationships/image" Target="../media/image18.jpeg"/><Relationship Id="rId23" Type="http://schemas.openxmlformats.org/officeDocument/2006/relationships/image" Target="../media/image26.png"/><Relationship Id="rId28" Type="http://schemas.openxmlformats.org/officeDocument/2006/relationships/image" Target="../media/image31.png"/><Relationship Id="rId10" Type="http://schemas.openxmlformats.org/officeDocument/2006/relationships/image" Target="../media/image13.jpeg"/><Relationship Id="rId19" Type="http://schemas.openxmlformats.org/officeDocument/2006/relationships/image" Target="../media/image22.png"/><Relationship Id="rId31" Type="http://schemas.openxmlformats.org/officeDocument/2006/relationships/image" Target="../media/image34.png"/><Relationship Id="rId4" Type="http://schemas.openxmlformats.org/officeDocument/2006/relationships/image" Target="../media/image7.jpeg"/><Relationship Id="rId9" Type="http://schemas.openxmlformats.org/officeDocument/2006/relationships/image" Target="../media/image12.png"/><Relationship Id="rId14" Type="http://schemas.openxmlformats.org/officeDocument/2006/relationships/image" Target="../media/image17.jpeg"/><Relationship Id="rId22" Type="http://schemas.openxmlformats.org/officeDocument/2006/relationships/image" Target="../media/image25.png"/><Relationship Id="rId27" Type="http://schemas.openxmlformats.org/officeDocument/2006/relationships/image" Target="../media/image30.png"/><Relationship Id="rId30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9.png"/><Relationship Id="rId1" Type="http://schemas.openxmlformats.org/officeDocument/2006/relationships/image" Target="../media/image38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6.png"/><Relationship Id="rId117" Type="http://schemas.openxmlformats.org/officeDocument/2006/relationships/image" Target="../media/image157.png"/><Relationship Id="rId21" Type="http://schemas.openxmlformats.org/officeDocument/2006/relationships/image" Target="../media/image61.png"/><Relationship Id="rId42" Type="http://schemas.openxmlformats.org/officeDocument/2006/relationships/image" Target="../media/image82.png"/><Relationship Id="rId47" Type="http://schemas.openxmlformats.org/officeDocument/2006/relationships/image" Target="../media/image87.jpeg"/><Relationship Id="rId63" Type="http://schemas.openxmlformats.org/officeDocument/2006/relationships/image" Target="../media/image103.png"/><Relationship Id="rId68" Type="http://schemas.openxmlformats.org/officeDocument/2006/relationships/image" Target="../media/image108.png"/><Relationship Id="rId84" Type="http://schemas.openxmlformats.org/officeDocument/2006/relationships/image" Target="../media/image124.png"/><Relationship Id="rId89" Type="http://schemas.openxmlformats.org/officeDocument/2006/relationships/image" Target="../media/image129.png"/><Relationship Id="rId112" Type="http://schemas.openxmlformats.org/officeDocument/2006/relationships/image" Target="../media/image152.jpeg"/><Relationship Id="rId16" Type="http://schemas.openxmlformats.org/officeDocument/2006/relationships/image" Target="../media/image56.png"/><Relationship Id="rId107" Type="http://schemas.openxmlformats.org/officeDocument/2006/relationships/image" Target="../media/image147.png"/><Relationship Id="rId11" Type="http://schemas.openxmlformats.org/officeDocument/2006/relationships/image" Target="../media/image51.png"/><Relationship Id="rId24" Type="http://schemas.openxmlformats.org/officeDocument/2006/relationships/image" Target="../media/image64.png"/><Relationship Id="rId32" Type="http://schemas.openxmlformats.org/officeDocument/2006/relationships/image" Target="../media/image72.png"/><Relationship Id="rId37" Type="http://schemas.openxmlformats.org/officeDocument/2006/relationships/image" Target="../media/image77.png"/><Relationship Id="rId40" Type="http://schemas.openxmlformats.org/officeDocument/2006/relationships/image" Target="../media/image80.png"/><Relationship Id="rId45" Type="http://schemas.openxmlformats.org/officeDocument/2006/relationships/image" Target="../media/image85.png"/><Relationship Id="rId53" Type="http://schemas.openxmlformats.org/officeDocument/2006/relationships/image" Target="../media/image93.jpeg"/><Relationship Id="rId58" Type="http://schemas.openxmlformats.org/officeDocument/2006/relationships/image" Target="../media/image98.png"/><Relationship Id="rId66" Type="http://schemas.openxmlformats.org/officeDocument/2006/relationships/image" Target="../media/image106.png"/><Relationship Id="rId74" Type="http://schemas.openxmlformats.org/officeDocument/2006/relationships/image" Target="../media/image114.png"/><Relationship Id="rId79" Type="http://schemas.openxmlformats.org/officeDocument/2006/relationships/image" Target="../media/image119.png"/><Relationship Id="rId87" Type="http://schemas.openxmlformats.org/officeDocument/2006/relationships/image" Target="../media/image127.png"/><Relationship Id="rId102" Type="http://schemas.openxmlformats.org/officeDocument/2006/relationships/image" Target="../media/image142.png"/><Relationship Id="rId110" Type="http://schemas.openxmlformats.org/officeDocument/2006/relationships/image" Target="../media/image150.jpeg"/><Relationship Id="rId115" Type="http://schemas.openxmlformats.org/officeDocument/2006/relationships/image" Target="../media/image155.png"/><Relationship Id="rId5" Type="http://schemas.openxmlformats.org/officeDocument/2006/relationships/image" Target="../media/image45.png"/><Relationship Id="rId61" Type="http://schemas.openxmlformats.org/officeDocument/2006/relationships/image" Target="../media/image101.png"/><Relationship Id="rId82" Type="http://schemas.openxmlformats.org/officeDocument/2006/relationships/image" Target="../media/image122.png"/><Relationship Id="rId90" Type="http://schemas.openxmlformats.org/officeDocument/2006/relationships/image" Target="../media/image130.png"/><Relationship Id="rId95" Type="http://schemas.openxmlformats.org/officeDocument/2006/relationships/image" Target="../media/image135.jpeg"/><Relationship Id="rId19" Type="http://schemas.openxmlformats.org/officeDocument/2006/relationships/image" Target="../media/image59.png"/><Relationship Id="rId14" Type="http://schemas.openxmlformats.org/officeDocument/2006/relationships/image" Target="../media/image54.png"/><Relationship Id="rId22" Type="http://schemas.openxmlformats.org/officeDocument/2006/relationships/image" Target="../media/image62.png"/><Relationship Id="rId27" Type="http://schemas.openxmlformats.org/officeDocument/2006/relationships/image" Target="../media/image67.png"/><Relationship Id="rId30" Type="http://schemas.openxmlformats.org/officeDocument/2006/relationships/image" Target="../media/image70.png"/><Relationship Id="rId35" Type="http://schemas.openxmlformats.org/officeDocument/2006/relationships/image" Target="../media/image75.png"/><Relationship Id="rId43" Type="http://schemas.openxmlformats.org/officeDocument/2006/relationships/image" Target="../media/image83.png"/><Relationship Id="rId48" Type="http://schemas.openxmlformats.org/officeDocument/2006/relationships/image" Target="../media/image88.jpeg"/><Relationship Id="rId56" Type="http://schemas.openxmlformats.org/officeDocument/2006/relationships/image" Target="../media/image96.png"/><Relationship Id="rId64" Type="http://schemas.openxmlformats.org/officeDocument/2006/relationships/image" Target="../media/image104.png"/><Relationship Id="rId69" Type="http://schemas.openxmlformats.org/officeDocument/2006/relationships/image" Target="../media/image109.png"/><Relationship Id="rId77" Type="http://schemas.openxmlformats.org/officeDocument/2006/relationships/image" Target="../media/image117.png"/><Relationship Id="rId100" Type="http://schemas.openxmlformats.org/officeDocument/2006/relationships/image" Target="../media/image140.png"/><Relationship Id="rId105" Type="http://schemas.openxmlformats.org/officeDocument/2006/relationships/image" Target="../media/image145.png"/><Relationship Id="rId113" Type="http://schemas.openxmlformats.org/officeDocument/2006/relationships/image" Target="../media/image153.jpeg"/><Relationship Id="rId118" Type="http://schemas.openxmlformats.org/officeDocument/2006/relationships/image" Target="../media/image158.png"/><Relationship Id="rId8" Type="http://schemas.openxmlformats.org/officeDocument/2006/relationships/image" Target="../media/image48.png"/><Relationship Id="rId51" Type="http://schemas.openxmlformats.org/officeDocument/2006/relationships/image" Target="../media/image91.jpeg"/><Relationship Id="rId72" Type="http://schemas.openxmlformats.org/officeDocument/2006/relationships/image" Target="../media/image112.png"/><Relationship Id="rId80" Type="http://schemas.openxmlformats.org/officeDocument/2006/relationships/image" Target="../media/image120.jpeg"/><Relationship Id="rId85" Type="http://schemas.openxmlformats.org/officeDocument/2006/relationships/image" Target="../media/image125.png"/><Relationship Id="rId93" Type="http://schemas.openxmlformats.org/officeDocument/2006/relationships/image" Target="../media/image133.jpeg"/><Relationship Id="rId98" Type="http://schemas.openxmlformats.org/officeDocument/2006/relationships/image" Target="../media/image138.jpeg"/><Relationship Id="rId3" Type="http://schemas.openxmlformats.org/officeDocument/2006/relationships/image" Target="../media/image43.png"/><Relationship Id="rId12" Type="http://schemas.openxmlformats.org/officeDocument/2006/relationships/image" Target="../media/image52.jpeg"/><Relationship Id="rId17" Type="http://schemas.openxmlformats.org/officeDocument/2006/relationships/image" Target="../media/image57.png"/><Relationship Id="rId25" Type="http://schemas.openxmlformats.org/officeDocument/2006/relationships/image" Target="../media/image65.png"/><Relationship Id="rId33" Type="http://schemas.openxmlformats.org/officeDocument/2006/relationships/image" Target="../media/image73.png"/><Relationship Id="rId38" Type="http://schemas.openxmlformats.org/officeDocument/2006/relationships/image" Target="../media/image78.png"/><Relationship Id="rId46" Type="http://schemas.openxmlformats.org/officeDocument/2006/relationships/image" Target="../media/image86.png"/><Relationship Id="rId59" Type="http://schemas.openxmlformats.org/officeDocument/2006/relationships/image" Target="../media/image99.png"/><Relationship Id="rId67" Type="http://schemas.openxmlformats.org/officeDocument/2006/relationships/image" Target="../media/image107.png"/><Relationship Id="rId103" Type="http://schemas.openxmlformats.org/officeDocument/2006/relationships/image" Target="../media/image143.png"/><Relationship Id="rId108" Type="http://schemas.openxmlformats.org/officeDocument/2006/relationships/image" Target="../media/image148.png"/><Relationship Id="rId116" Type="http://schemas.openxmlformats.org/officeDocument/2006/relationships/image" Target="../media/image156.png"/><Relationship Id="rId20" Type="http://schemas.openxmlformats.org/officeDocument/2006/relationships/image" Target="../media/image60.png"/><Relationship Id="rId41" Type="http://schemas.openxmlformats.org/officeDocument/2006/relationships/image" Target="../media/image81.png"/><Relationship Id="rId54" Type="http://schemas.openxmlformats.org/officeDocument/2006/relationships/image" Target="../media/image94.jpeg"/><Relationship Id="rId62" Type="http://schemas.openxmlformats.org/officeDocument/2006/relationships/image" Target="../media/image102.png"/><Relationship Id="rId70" Type="http://schemas.openxmlformats.org/officeDocument/2006/relationships/image" Target="../media/image110.png"/><Relationship Id="rId75" Type="http://schemas.openxmlformats.org/officeDocument/2006/relationships/image" Target="../media/image115.png"/><Relationship Id="rId83" Type="http://schemas.openxmlformats.org/officeDocument/2006/relationships/image" Target="../media/image123.png"/><Relationship Id="rId88" Type="http://schemas.openxmlformats.org/officeDocument/2006/relationships/image" Target="../media/image128.png"/><Relationship Id="rId91" Type="http://schemas.openxmlformats.org/officeDocument/2006/relationships/image" Target="../media/image131.jpeg"/><Relationship Id="rId96" Type="http://schemas.openxmlformats.org/officeDocument/2006/relationships/image" Target="../media/image136.jpeg"/><Relationship Id="rId111" Type="http://schemas.openxmlformats.org/officeDocument/2006/relationships/image" Target="../media/image151.jpeg"/><Relationship Id="rId1" Type="http://schemas.openxmlformats.org/officeDocument/2006/relationships/image" Target="../media/image2.png"/><Relationship Id="rId6" Type="http://schemas.openxmlformats.org/officeDocument/2006/relationships/image" Target="../media/image46.png"/><Relationship Id="rId15" Type="http://schemas.openxmlformats.org/officeDocument/2006/relationships/image" Target="../media/image55.png"/><Relationship Id="rId23" Type="http://schemas.openxmlformats.org/officeDocument/2006/relationships/image" Target="../media/image63.png"/><Relationship Id="rId28" Type="http://schemas.openxmlformats.org/officeDocument/2006/relationships/image" Target="../media/image68.png"/><Relationship Id="rId36" Type="http://schemas.openxmlformats.org/officeDocument/2006/relationships/image" Target="../media/image76.png"/><Relationship Id="rId49" Type="http://schemas.openxmlformats.org/officeDocument/2006/relationships/image" Target="../media/image89.jpeg"/><Relationship Id="rId57" Type="http://schemas.openxmlformats.org/officeDocument/2006/relationships/image" Target="../media/image97.png"/><Relationship Id="rId106" Type="http://schemas.openxmlformats.org/officeDocument/2006/relationships/image" Target="../media/image146.png"/><Relationship Id="rId114" Type="http://schemas.openxmlformats.org/officeDocument/2006/relationships/image" Target="../media/image154.png"/><Relationship Id="rId119" Type="http://schemas.openxmlformats.org/officeDocument/2006/relationships/image" Target="../media/image159.png"/><Relationship Id="rId10" Type="http://schemas.openxmlformats.org/officeDocument/2006/relationships/image" Target="../media/image50.png"/><Relationship Id="rId31" Type="http://schemas.openxmlformats.org/officeDocument/2006/relationships/image" Target="../media/image71.png"/><Relationship Id="rId44" Type="http://schemas.openxmlformats.org/officeDocument/2006/relationships/image" Target="../media/image84.png"/><Relationship Id="rId52" Type="http://schemas.openxmlformats.org/officeDocument/2006/relationships/image" Target="../media/image92.jpeg"/><Relationship Id="rId60" Type="http://schemas.openxmlformats.org/officeDocument/2006/relationships/image" Target="../media/image100.png"/><Relationship Id="rId65" Type="http://schemas.openxmlformats.org/officeDocument/2006/relationships/image" Target="../media/image105.png"/><Relationship Id="rId73" Type="http://schemas.openxmlformats.org/officeDocument/2006/relationships/image" Target="../media/image113.png"/><Relationship Id="rId78" Type="http://schemas.openxmlformats.org/officeDocument/2006/relationships/image" Target="../media/image118.jpeg"/><Relationship Id="rId81" Type="http://schemas.openxmlformats.org/officeDocument/2006/relationships/image" Target="../media/image121.png"/><Relationship Id="rId86" Type="http://schemas.openxmlformats.org/officeDocument/2006/relationships/image" Target="../media/image126.jpeg"/><Relationship Id="rId94" Type="http://schemas.openxmlformats.org/officeDocument/2006/relationships/image" Target="../media/image134.jpeg"/><Relationship Id="rId99" Type="http://schemas.openxmlformats.org/officeDocument/2006/relationships/image" Target="../media/image139.png"/><Relationship Id="rId101" Type="http://schemas.openxmlformats.org/officeDocument/2006/relationships/image" Target="../media/image141.png"/><Relationship Id="rId4" Type="http://schemas.openxmlformats.org/officeDocument/2006/relationships/image" Target="../media/image44.png"/><Relationship Id="rId9" Type="http://schemas.openxmlformats.org/officeDocument/2006/relationships/image" Target="../media/image49.png"/><Relationship Id="rId13" Type="http://schemas.openxmlformats.org/officeDocument/2006/relationships/image" Target="../media/image53.jpeg"/><Relationship Id="rId18" Type="http://schemas.openxmlformats.org/officeDocument/2006/relationships/image" Target="../media/image58.png"/><Relationship Id="rId39" Type="http://schemas.openxmlformats.org/officeDocument/2006/relationships/image" Target="../media/image79.png"/><Relationship Id="rId109" Type="http://schemas.openxmlformats.org/officeDocument/2006/relationships/image" Target="../media/image149.png"/><Relationship Id="rId34" Type="http://schemas.openxmlformats.org/officeDocument/2006/relationships/image" Target="../media/image74.png"/><Relationship Id="rId50" Type="http://schemas.openxmlformats.org/officeDocument/2006/relationships/image" Target="../media/image90.jpeg"/><Relationship Id="rId55" Type="http://schemas.openxmlformats.org/officeDocument/2006/relationships/image" Target="../media/image95.png"/><Relationship Id="rId76" Type="http://schemas.openxmlformats.org/officeDocument/2006/relationships/image" Target="../media/image116.png"/><Relationship Id="rId97" Type="http://schemas.openxmlformats.org/officeDocument/2006/relationships/image" Target="../media/image137.jpeg"/><Relationship Id="rId104" Type="http://schemas.openxmlformats.org/officeDocument/2006/relationships/image" Target="../media/image144.png"/><Relationship Id="rId7" Type="http://schemas.openxmlformats.org/officeDocument/2006/relationships/image" Target="../media/image47.png"/><Relationship Id="rId71" Type="http://schemas.openxmlformats.org/officeDocument/2006/relationships/image" Target="../media/image111.png"/><Relationship Id="rId92" Type="http://schemas.openxmlformats.org/officeDocument/2006/relationships/image" Target="../media/image132.jpeg"/><Relationship Id="rId2" Type="http://schemas.openxmlformats.org/officeDocument/2006/relationships/image" Target="../media/image42.png"/><Relationship Id="rId29" Type="http://schemas.openxmlformats.org/officeDocument/2006/relationships/image" Target="../media/image69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71.emf"/><Relationship Id="rId18" Type="http://schemas.openxmlformats.org/officeDocument/2006/relationships/image" Target="../media/image176.png"/><Relationship Id="rId26" Type="http://schemas.openxmlformats.org/officeDocument/2006/relationships/image" Target="../media/image184.png"/><Relationship Id="rId39" Type="http://schemas.openxmlformats.org/officeDocument/2006/relationships/image" Target="../media/image197.png"/><Relationship Id="rId21" Type="http://schemas.openxmlformats.org/officeDocument/2006/relationships/image" Target="../media/image179.png"/><Relationship Id="rId34" Type="http://schemas.openxmlformats.org/officeDocument/2006/relationships/image" Target="../media/image192.png"/><Relationship Id="rId42" Type="http://schemas.openxmlformats.org/officeDocument/2006/relationships/image" Target="../media/image200.png"/><Relationship Id="rId47" Type="http://schemas.openxmlformats.org/officeDocument/2006/relationships/image" Target="../media/image205.jpeg"/><Relationship Id="rId50" Type="http://schemas.openxmlformats.org/officeDocument/2006/relationships/image" Target="../media/image208.png"/><Relationship Id="rId55" Type="http://schemas.openxmlformats.org/officeDocument/2006/relationships/image" Target="../media/image213.png"/><Relationship Id="rId63" Type="http://schemas.openxmlformats.org/officeDocument/2006/relationships/image" Target="../media/image221.png"/><Relationship Id="rId68" Type="http://schemas.openxmlformats.org/officeDocument/2006/relationships/image" Target="../media/image226.png"/><Relationship Id="rId76" Type="http://schemas.openxmlformats.org/officeDocument/2006/relationships/image" Target="../media/image234.png"/><Relationship Id="rId7" Type="http://schemas.openxmlformats.org/officeDocument/2006/relationships/image" Target="../media/image165.png"/><Relationship Id="rId71" Type="http://schemas.openxmlformats.org/officeDocument/2006/relationships/image" Target="../media/image229.png"/><Relationship Id="rId2" Type="http://schemas.openxmlformats.org/officeDocument/2006/relationships/image" Target="../media/image160.png"/><Relationship Id="rId16" Type="http://schemas.openxmlformats.org/officeDocument/2006/relationships/image" Target="../media/image174.emf"/><Relationship Id="rId29" Type="http://schemas.openxmlformats.org/officeDocument/2006/relationships/image" Target="../media/image187.emf"/><Relationship Id="rId11" Type="http://schemas.openxmlformats.org/officeDocument/2006/relationships/image" Target="../media/image169.png"/><Relationship Id="rId24" Type="http://schemas.openxmlformats.org/officeDocument/2006/relationships/image" Target="../media/image182.png"/><Relationship Id="rId32" Type="http://schemas.openxmlformats.org/officeDocument/2006/relationships/image" Target="../media/image190.jpeg"/><Relationship Id="rId37" Type="http://schemas.openxmlformats.org/officeDocument/2006/relationships/image" Target="../media/image195.png"/><Relationship Id="rId40" Type="http://schemas.openxmlformats.org/officeDocument/2006/relationships/image" Target="../media/image198.png"/><Relationship Id="rId45" Type="http://schemas.openxmlformats.org/officeDocument/2006/relationships/image" Target="../media/image203.png"/><Relationship Id="rId53" Type="http://schemas.openxmlformats.org/officeDocument/2006/relationships/image" Target="../media/image211.png"/><Relationship Id="rId58" Type="http://schemas.openxmlformats.org/officeDocument/2006/relationships/image" Target="../media/image216.png"/><Relationship Id="rId66" Type="http://schemas.openxmlformats.org/officeDocument/2006/relationships/image" Target="../media/image224.png"/><Relationship Id="rId74" Type="http://schemas.openxmlformats.org/officeDocument/2006/relationships/image" Target="../media/image232.png"/><Relationship Id="rId5" Type="http://schemas.openxmlformats.org/officeDocument/2006/relationships/image" Target="../media/image163.png"/><Relationship Id="rId15" Type="http://schemas.openxmlformats.org/officeDocument/2006/relationships/image" Target="../media/image173.jpeg"/><Relationship Id="rId23" Type="http://schemas.openxmlformats.org/officeDocument/2006/relationships/image" Target="../media/image181.png"/><Relationship Id="rId28" Type="http://schemas.openxmlformats.org/officeDocument/2006/relationships/image" Target="../media/image186.png"/><Relationship Id="rId36" Type="http://schemas.openxmlformats.org/officeDocument/2006/relationships/image" Target="../media/image194.emf"/><Relationship Id="rId49" Type="http://schemas.openxmlformats.org/officeDocument/2006/relationships/image" Target="../media/image207.png"/><Relationship Id="rId57" Type="http://schemas.openxmlformats.org/officeDocument/2006/relationships/image" Target="../media/image215.png"/><Relationship Id="rId61" Type="http://schemas.openxmlformats.org/officeDocument/2006/relationships/image" Target="../media/image219.png"/><Relationship Id="rId10" Type="http://schemas.openxmlformats.org/officeDocument/2006/relationships/image" Target="../media/image168.png"/><Relationship Id="rId19" Type="http://schemas.openxmlformats.org/officeDocument/2006/relationships/image" Target="../media/image177.png"/><Relationship Id="rId31" Type="http://schemas.openxmlformats.org/officeDocument/2006/relationships/image" Target="../media/image189.png"/><Relationship Id="rId44" Type="http://schemas.openxmlformats.org/officeDocument/2006/relationships/image" Target="../media/image202.png"/><Relationship Id="rId52" Type="http://schemas.openxmlformats.org/officeDocument/2006/relationships/image" Target="../media/image210.png"/><Relationship Id="rId60" Type="http://schemas.openxmlformats.org/officeDocument/2006/relationships/image" Target="../media/image218.png"/><Relationship Id="rId65" Type="http://schemas.openxmlformats.org/officeDocument/2006/relationships/image" Target="../media/image223.png"/><Relationship Id="rId73" Type="http://schemas.openxmlformats.org/officeDocument/2006/relationships/image" Target="../media/image231.png"/><Relationship Id="rId4" Type="http://schemas.openxmlformats.org/officeDocument/2006/relationships/image" Target="../media/image162.png"/><Relationship Id="rId9" Type="http://schemas.openxmlformats.org/officeDocument/2006/relationships/image" Target="../media/image167.png"/><Relationship Id="rId14" Type="http://schemas.openxmlformats.org/officeDocument/2006/relationships/image" Target="../media/image172.png"/><Relationship Id="rId22" Type="http://schemas.openxmlformats.org/officeDocument/2006/relationships/image" Target="../media/image180.png"/><Relationship Id="rId27" Type="http://schemas.openxmlformats.org/officeDocument/2006/relationships/image" Target="../media/image185.png"/><Relationship Id="rId30" Type="http://schemas.openxmlformats.org/officeDocument/2006/relationships/image" Target="../media/image188.png"/><Relationship Id="rId35" Type="http://schemas.openxmlformats.org/officeDocument/2006/relationships/image" Target="../media/image193.png"/><Relationship Id="rId43" Type="http://schemas.openxmlformats.org/officeDocument/2006/relationships/image" Target="../media/image201.jpeg"/><Relationship Id="rId48" Type="http://schemas.openxmlformats.org/officeDocument/2006/relationships/image" Target="../media/image206.jpeg"/><Relationship Id="rId56" Type="http://schemas.openxmlformats.org/officeDocument/2006/relationships/image" Target="../media/image214.png"/><Relationship Id="rId64" Type="http://schemas.openxmlformats.org/officeDocument/2006/relationships/image" Target="../media/image222.png"/><Relationship Id="rId69" Type="http://schemas.openxmlformats.org/officeDocument/2006/relationships/image" Target="../media/image227.png"/><Relationship Id="rId8" Type="http://schemas.openxmlformats.org/officeDocument/2006/relationships/image" Target="../media/image166.png"/><Relationship Id="rId51" Type="http://schemas.openxmlformats.org/officeDocument/2006/relationships/image" Target="../media/image209.jpeg"/><Relationship Id="rId72" Type="http://schemas.openxmlformats.org/officeDocument/2006/relationships/image" Target="../media/image230.png"/><Relationship Id="rId3" Type="http://schemas.openxmlformats.org/officeDocument/2006/relationships/image" Target="../media/image161.png"/><Relationship Id="rId12" Type="http://schemas.openxmlformats.org/officeDocument/2006/relationships/image" Target="../media/image170.png"/><Relationship Id="rId17" Type="http://schemas.openxmlformats.org/officeDocument/2006/relationships/image" Target="../media/image175.png"/><Relationship Id="rId25" Type="http://schemas.openxmlformats.org/officeDocument/2006/relationships/image" Target="../media/image183.jpeg"/><Relationship Id="rId33" Type="http://schemas.openxmlformats.org/officeDocument/2006/relationships/image" Target="../media/image191.png"/><Relationship Id="rId38" Type="http://schemas.openxmlformats.org/officeDocument/2006/relationships/image" Target="../media/image196.png"/><Relationship Id="rId46" Type="http://schemas.openxmlformats.org/officeDocument/2006/relationships/image" Target="../media/image204.png"/><Relationship Id="rId59" Type="http://schemas.openxmlformats.org/officeDocument/2006/relationships/image" Target="../media/image217.png"/><Relationship Id="rId67" Type="http://schemas.openxmlformats.org/officeDocument/2006/relationships/image" Target="../media/image225.png"/><Relationship Id="rId20" Type="http://schemas.openxmlformats.org/officeDocument/2006/relationships/image" Target="../media/image178.png"/><Relationship Id="rId41" Type="http://schemas.openxmlformats.org/officeDocument/2006/relationships/image" Target="../media/image199.png"/><Relationship Id="rId54" Type="http://schemas.openxmlformats.org/officeDocument/2006/relationships/image" Target="../media/image212.png"/><Relationship Id="rId62" Type="http://schemas.openxmlformats.org/officeDocument/2006/relationships/image" Target="../media/image220.png"/><Relationship Id="rId70" Type="http://schemas.openxmlformats.org/officeDocument/2006/relationships/image" Target="../media/image228.png"/><Relationship Id="rId75" Type="http://schemas.openxmlformats.org/officeDocument/2006/relationships/image" Target="../media/image233.png"/><Relationship Id="rId1" Type="http://schemas.openxmlformats.org/officeDocument/2006/relationships/image" Target="../media/image2.png"/><Relationship Id="rId6" Type="http://schemas.openxmlformats.org/officeDocument/2006/relationships/image" Target="../media/image164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9.png"/><Relationship Id="rId13" Type="http://schemas.openxmlformats.org/officeDocument/2006/relationships/image" Target="../media/image244.png"/><Relationship Id="rId18" Type="http://schemas.openxmlformats.org/officeDocument/2006/relationships/image" Target="../media/image249.png"/><Relationship Id="rId26" Type="http://schemas.openxmlformats.org/officeDocument/2006/relationships/image" Target="../media/image257.jpeg"/><Relationship Id="rId3" Type="http://schemas.openxmlformats.org/officeDocument/2006/relationships/image" Target="../media/image235.png"/><Relationship Id="rId21" Type="http://schemas.openxmlformats.org/officeDocument/2006/relationships/image" Target="../media/image252.png"/><Relationship Id="rId7" Type="http://schemas.openxmlformats.org/officeDocument/2006/relationships/image" Target="../media/image14.jpeg"/><Relationship Id="rId12" Type="http://schemas.openxmlformats.org/officeDocument/2006/relationships/image" Target="../media/image243.png"/><Relationship Id="rId17" Type="http://schemas.openxmlformats.org/officeDocument/2006/relationships/image" Target="../media/image248.png"/><Relationship Id="rId25" Type="http://schemas.openxmlformats.org/officeDocument/2006/relationships/image" Target="../media/image256.jpeg"/><Relationship Id="rId2" Type="http://schemas.openxmlformats.org/officeDocument/2006/relationships/image" Target="../media/image7.jpeg"/><Relationship Id="rId16" Type="http://schemas.openxmlformats.org/officeDocument/2006/relationships/image" Target="../media/image247.png"/><Relationship Id="rId20" Type="http://schemas.openxmlformats.org/officeDocument/2006/relationships/image" Target="../media/image251.png"/><Relationship Id="rId1" Type="http://schemas.openxmlformats.org/officeDocument/2006/relationships/image" Target="../media/image2.png"/><Relationship Id="rId6" Type="http://schemas.openxmlformats.org/officeDocument/2006/relationships/image" Target="../media/image238.png"/><Relationship Id="rId11" Type="http://schemas.openxmlformats.org/officeDocument/2006/relationships/image" Target="../media/image242.png"/><Relationship Id="rId24" Type="http://schemas.openxmlformats.org/officeDocument/2006/relationships/image" Target="../media/image255.jpeg"/><Relationship Id="rId5" Type="http://schemas.openxmlformats.org/officeDocument/2006/relationships/image" Target="../media/image237.png"/><Relationship Id="rId15" Type="http://schemas.openxmlformats.org/officeDocument/2006/relationships/image" Target="../media/image246.png"/><Relationship Id="rId23" Type="http://schemas.openxmlformats.org/officeDocument/2006/relationships/image" Target="../media/image254.png"/><Relationship Id="rId28" Type="http://schemas.openxmlformats.org/officeDocument/2006/relationships/image" Target="../media/image259.jpeg"/><Relationship Id="rId10" Type="http://schemas.openxmlformats.org/officeDocument/2006/relationships/image" Target="../media/image241.png"/><Relationship Id="rId19" Type="http://schemas.openxmlformats.org/officeDocument/2006/relationships/image" Target="../media/image250.png"/><Relationship Id="rId4" Type="http://schemas.openxmlformats.org/officeDocument/2006/relationships/image" Target="../media/image236.png"/><Relationship Id="rId9" Type="http://schemas.openxmlformats.org/officeDocument/2006/relationships/image" Target="../media/image240.png"/><Relationship Id="rId14" Type="http://schemas.openxmlformats.org/officeDocument/2006/relationships/image" Target="../media/image245.png"/><Relationship Id="rId22" Type="http://schemas.openxmlformats.org/officeDocument/2006/relationships/image" Target="../media/image253.png"/><Relationship Id="rId27" Type="http://schemas.openxmlformats.org/officeDocument/2006/relationships/image" Target="../media/image258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4.png"/><Relationship Id="rId13" Type="http://schemas.openxmlformats.org/officeDocument/2006/relationships/image" Target="../media/image269.png"/><Relationship Id="rId3" Type="http://schemas.openxmlformats.org/officeDocument/2006/relationships/image" Target="../media/image21.png"/><Relationship Id="rId7" Type="http://schemas.openxmlformats.org/officeDocument/2006/relationships/image" Target="../media/image263.png"/><Relationship Id="rId12" Type="http://schemas.openxmlformats.org/officeDocument/2006/relationships/image" Target="../media/image268.png"/><Relationship Id="rId17" Type="http://schemas.openxmlformats.org/officeDocument/2006/relationships/image" Target="../media/image273.png"/><Relationship Id="rId2" Type="http://schemas.openxmlformats.org/officeDocument/2006/relationships/image" Target="../media/image10.jpeg"/><Relationship Id="rId16" Type="http://schemas.openxmlformats.org/officeDocument/2006/relationships/image" Target="../media/image272.jpeg"/><Relationship Id="rId1" Type="http://schemas.openxmlformats.org/officeDocument/2006/relationships/image" Target="../media/image2.png"/><Relationship Id="rId6" Type="http://schemas.openxmlformats.org/officeDocument/2006/relationships/image" Target="../media/image262.png"/><Relationship Id="rId11" Type="http://schemas.openxmlformats.org/officeDocument/2006/relationships/image" Target="../media/image267.png"/><Relationship Id="rId5" Type="http://schemas.openxmlformats.org/officeDocument/2006/relationships/image" Target="../media/image261.png"/><Relationship Id="rId15" Type="http://schemas.openxmlformats.org/officeDocument/2006/relationships/image" Target="../media/image271.png"/><Relationship Id="rId10" Type="http://schemas.openxmlformats.org/officeDocument/2006/relationships/image" Target="../media/image266.png"/><Relationship Id="rId4" Type="http://schemas.openxmlformats.org/officeDocument/2006/relationships/image" Target="../media/image260.png"/><Relationship Id="rId9" Type="http://schemas.openxmlformats.org/officeDocument/2006/relationships/image" Target="../media/image265.png"/><Relationship Id="rId14" Type="http://schemas.openxmlformats.org/officeDocument/2006/relationships/image" Target="../media/image27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1.jpe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75.png"/><Relationship Id="rId1" Type="http://schemas.openxmlformats.org/officeDocument/2006/relationships/image" Target="../media/image40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41.jpeg"/><Relationship Id="rId1" Type="http://schemas.openxmlformats.org/officeDocument/2006/relationships/image" Target="../media/image40.jpe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37</xdr:row>
      <xdr:rowOff>349250</xdr:rowOff>
    </xdr:from>
    <xdr:ext cx="184731" cy="264560"/>
    <xdr:sp macro="" textlink="">
      <xdr:nvSpPr>
        <xdr:cNvPr id="2" name="TextBox 1"/>
        <xdr:cNvSpPr txBox="1"/>
      </xdr:nvSpPr>
      <xdr:spPr>
        <a:xfrm>
          <a:off x="409575" y="15074900"/>
          <a:ext cx="184150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34</xdr:row>
      <xdr:rowOff>0</xdr:rowOff>
    </xdr:from>
    <xdr:to>
      <xdr:col>11</xdr:col>
      <xdr:colOff>1632764</xdr:colOff>
      <xdr:row>34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06625" y="12992100"/>
          <a:ext cx="1632585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</xdr:row>
      <xdr:rowOff>57150</xdr:rowOff>
    </xdr:from>
    <xdr:to>
      <xdr:col>4</xdr:col>
      <xdr:colOff>1271767</xdr:colOff>
      <xdr:row>2</xdr:row>
      <xdr:rowOff>742950</xdr:rowOff>
    </xdr:to>
    <xdr:pic>
      <xdr:nvPicPr>
        <xdr:cNvPr id="3" name="Рисунок 2" descr="morelli_m189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43350" y="438150"/>
          <a:ext cx="1185545" cy="685800"/>
        </a:xfrm>
        <a:prstGeom prst="rect">
          <a:avLst/>
        </a:prstGeom>
      </xdr:spPr>
    </xdr:pic>
    <xdr:clientData/>
  </xdr:twoCellAnchor>
  <xdr:twoCellAnchor editAs="oneCell">
    <xdr:from>
      <xdr:col>7</xdr:col>
      <xdr:colOff>247650</xdr:colOff>
      <xdr:row>1</xdr:row>
      <xdr:rowOff>95249</xdr:rowOff>
    </xdr:from>
    <xdr:to>
      <xdr:col>7</xdr:col>
      <xdr:colOff>1235484</xdr:colOff>
      <xdr:row>3</xdr:row>
      <xdr:rowOff>57149</xdr:rowOff>
    </xdr:to>
    <xdr:pic>
      <xdr:nvPicPr>
        <xdr:cNvPr id="4" name="Рисунок 3" descr="morelli_m1885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15325" y="285115"/>
          <a:ext cx="987425" cy="98107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1632764</xdr:colOff>
      <xdr:row>38</xdr:row>
      <xdr:rowOff>525</xdr:rowOff>
    </xdr:to>
    <xdr:pic>
      <xdr:nvPicPr>
        <xdr:cNvPr id="5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06625" y="13639800"/>
          <a:ext cx="163258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1632764</xdr:colOff>
      <xdr:row>38</xdr:row>
      <xdr:rowOff>525</xdr:rowOff>
    </xdr:to>
    <xdr:pic>
      <xdr:nvPicPr>
        <xdr:cNvPr id="6" name="Рисунок 5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06625" y="13639800"/>
          <a:ext cx="163258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1632764</xdr:colOff>
      <xdr:row>38</xdr:row>
      <xdr:rowOff>525</xdr:rowOff>
    </xdr:to>
    <xdr:pic>
      <xdr:nvPicPr>
        <xdr:cNvPr id="7" name="Рисунок 6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906625" y="13639800"/>
          <a:ext cx="1632585" cy="0"/>
        </a:xfrm>
        <a:prstGeom prst="rect">
          <a:avLst/>
        </a:prstGeom>
      </xdr:spPr>
    </xdr:pic>
    <xdr:clientData/>
  </xdr:twoCellAnchor>
  <xdr:twoCellAnchor editAs="oneCell">
    <xdr:from>
      <xdr:col>10</xdr:col>
      <xdr:colOff>325335</xdr:colOff>
      <xdr:row>1</xdr:row>
      <xdr:rowOff>167373</xdr:rowOff>
    </xdr:from>
    <xdr:to>
      <xdr:col>10</xdr:col>
      <xdr:colOff>1131093</xdr:colOff>
      <xdr:row>2</xdr:row>
      <xdr:rowOff>819151</xdr:rowOff>
    </xdr:to>
    <xdr:pic>
      <xdr:nvPicPr>
        <xdr:cNvPr id="8" name="Рисунок 7" descr="1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3479145" y="357505"/>
          <a:ext cx="805815" cy="842645"/>
        </a:xfrm>
        <a:prstGeom prst="rect">
          <a:avLst/>
        </a:prstGeom>
      </xdr:spPr>
    </xdr:pic>
    <xdr:clientData/>
  </xdr:twoCellAnchor>
  <xdr:twoCellAnchor editAs="oneCell">
    <xdr:from>
      <xdr:col>4</xdr:col>
      <xdr:colOff>112260</xdr:colOff>
      <xdr:row>14</xdr:row>
      <xdr:rowOff>83344</xdr:rowOff>
    </xdr:from>
    <xdr:to>
      <xdr:col>4</xdr:col>
      <xdr:colOff>1276304</xdr:colOff>
      <xdr:row>14</xdr:row>
      <xdr:rowOff>654654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969385" y="5179060"/>
          <a:ext cx="1163955" cy="570865"/>
        </a:xfrm>
        <a:prstGeom prst="rect">
          <a:avLst/>
        </a:prstGeom>
      </xdr:spPr>
    </xdr:pic>
    <xdr:clientData/>
  </xdr:twoCellAnchor>
  <xdr:twoCellAnchor editAs="oneCell">
    <xdr:from>
      <xdr:col>4</xdr:col>
      <xdr:colOff>147977</xdr:colOff>
      <xdr:row>20</xdr:row>
      <xdr:rowOff>47624</xdr:rowOff>
    </xdr:from>
    <xdr:to>
      <xdr:col>4</xdr:col>
      <xdr:colOff>1227202</xdr:colOff>
      <xdr:row>20</xdr:row>
      <xdr:rowOff>668899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005580" y="8228965"/>
          <a:ext cx="1078865" cy="621665"/>
        </a:xfrm>
        <a:prstGeom prst="rect">
          <a:avLst/>
        </a:prstGeom>
      </xdr:spPr>
    </xdr:pic>
    <xdr:clientData/>
  </xdr:twoCellAnchor>
  <xdr:twoCellAnchor editAs="oneCell">
    <xdr:from>
      <xdr:col>4</xdr:col>
      <xdr:colOff>127567</xdr:colOff>
      <xdr:row>16</xdr:row>
      <xdr:rowOff>75994</xdr:rowOff>
    </xdr:from>
    <xdr:to>
      <xdr:col>4</xdr:col>
      <xdr:colOff>1246753</xdr:colOff>
      <xdr:row>16</xdr:row>
      <xdr:rowOff>721290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984625" y="6200140"/>
          <a:ext cx="1119505" cy="645160"/>
        </a:xfrm>
        <a:prstGeom prst="rect">
          <a:avLst/>
        </a:prstGeom>
      </xdr:spPr>
    </xdr:pic>
    <xdr:clientData/>
  </xdr:twoCellAnchor>
  <xdr:twoCellAnchor editAs="oneCell">
    <xdr:from>
      <xdr:col>4</xdr:col>
      <xdr:colOff>125866</xdr:colOff>
      <xdr:row>18</xdr:row>
      <xdr:rowOff>62818</xdr:rowOff>
    </xdr:from>
    <xdr:to>
      <xdr:col>4</xdr:col>
      <xdr:colOff>1268866</xdr:colOff>
      <xdr:row>18</xdr:row>
      <xdr:rowOff>723668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83355" y="7215505"/>
          <a:ext cx="1143000" cy="661035"/>
        </a:xfrm>
        <a:prstGeom prst="rect">
          <a:avLst/>
        </a:prstGeom>
      </xdr:spPr>
    </xdr:pic>
    <xdr:clientData/>
  </xdr:twoCellAnchor>
  <xdr:twoCellAnchor editAs="oneCell">
    <xdr:from>
      <xdr:col>4</xdr:col>
      <xdr:colOff>90148</xdr:colOff>
      <xdr:row>8</xdr:row>
      <xdr:rowOff>142875</xdr:rowOff>
    </xdr:from>
    <xdr:to>
      <xdr:col>4</xdr:col>
      <xdr:colOff>1239948</xdr:colOff>
      <xdr:row>8</xdr:row>
      <xdr:rowOff>733220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947160" y="2152650"/>
          <a:ext cx="1149985" cy="589915"/>
        </a:xfrm>
        <a:prstGeom prst="rect">
          <a:avLst/>
        </a:prstGeom>
      </xdr:spPr>
    </xdr:pic>
    <xdr:clientData/>
  </xdr:twoCellAnchor>
  <xdr:twoCellAnchor editAs="oneCell">
    <xdr:from>
      <xdr:col>4</xdr:col>
      <xdr:colOff>78242</xdr:colOff>
      <xdr:row>10</xdr:row>
      <xdr:rowOff>130968</xdr:rowOff>
    </xdr:from>
    <xdr:to>
      <xdr:col>4</xdr:col>
      <xdr:colOff>1196010</xdr:colOff>
      <xdr:row>10</xdr:row>
      <xdr:rowOff>730826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935730" y="3169285"/>
          <a:ext cx="1117600" cy="599440"/>
        </a:xfrm>
        <a:prstGeom prst="rect">
          <a:avLst/>
        </a:prstGeom>
      </xdr:spPr>
    </xdr:pic>
    <xdr:clientData/>
  </xdr:twoCellAnchor>
  <xdr:twoCellAnchor editAs="oneCell">
    <xdr:from>
      <xdr:col>7</xdr:col>
      <xdr:colOff>66335</xdr:colOff>
      <xdr:row>14</xdr:row>
      <xdr:rowOff>26902</xdr:rowOff>
    </xdr:from>
    <xdr:to>
      <xdr:col>7</xdr:col>
      <xdr:colOff>1483178</xdr:colOff>
      <xdr:row>14</xdr:row>
      <xdr:rowOff>690379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133715" y="5122545"/>
          <a:ext cx="1416685" cy="663575"/>
        </a:xfrm>
        <a:prstGeom prst="rect">
          <a:avLst/>
        </a:prstGeom>
      </xdr:spPr>
    </xdr:pic>
    <xdr:clientData/>
  </xdr:twoCellAnchor>
  <xdr:twoCellAnchor editAs="oneCell">
    <xdr:from>
      <xdr:col>7</xdr:col>
      <xdr:colOff>98653</xdr:colOff>
      <xdr:row>20</xdr:row>
      <xdr:rowOff>54429</xdr:rowOff>
    </xdr:from>
    <xdr:to>
      <xdr:col>7</xdr:col>
      <xdr:colOff>1309115</xdr:colOff>
      <xdr:row>20</xdr:row>
      <xdr:rowOff>711435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166100" y="8235950"/>
          <a:ext cx="1210310" cy="657225"/>
        </a:xfrm>
        <a:prstGeom prst="rect">
          <a:avLst/>
        </a:prstGeom>
      </xdr:spPr>
    </xdr:pic>
    <xdr:clientData/>
  </xdr:twoCellAnchor>
  <xdr:twoCellAnchor editAs="oneCell">
    <xdr:from>
      <xdr:col>7</xdr:col>
      <xdr:colOff>153079</xdr:colOff>
      <xdr:row>16</xdr:row>
      <xdr:rowOff>70587</xdr:rowOff>
    </xdr:from>
    <xdr:to>
      <xdr:col>7</xdr:col>
      <xdr:colOff>1343704</xdr:colOff>
      <xdr:row>16</xdr:row>
      <xdr:rowOff>707017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220710" y="6195060"/>
          <a:ext cx="1190625" cy="636270"/>
        </a:xfrm>
        <a:prstGeom prst="rect">
          <a:avLst/>
        </a:prstGeom>
      </xdr:spPr>
    </xdr:pic>
    <xdr:clientData/>
  </xdr:twoCellAnchor>
  <xdr:twoCellAnchor editAs="oneCell">
    <xdr:from>
      <xdr:col>7</xdr:col>
      <xdr:colOff>130970</xdr:colOff>
      <xdr:row>18</xdr:row>
      <xdr:rowOff>23813</xdr:rowOff>
    </xdr:from>
    <xdr:to>
      <xdr:col>7</xdr:col>
      <xdr:colOff>1299778</xdr:colOff>
      <xdr:row>18</xdr:row>
      <xdr:rowOff>711760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8198485" y="7176770"/>
          <a:ext cx="1168400" cy="687705"/>
        </a:xfrm>
        <a:prstGeom prst="rect">
          <a:avLst/>
        </a:prstGeom>
      </xdr:spPr>
    </xdr:pic>
    <xdr:clientData/>
  </xdr:twoCellAnchor>
  <xdr:twoCellAnchor editAs="oneCell">
    <xdr:from>
      <xdr:col>7</xdr:col>
      <xdr:colOff>103755</xdr:colOff>
      <xdr:row>8</xdr:row>
      <xdr:rowOff>83342</xdr:rowOff>
    </xdr:from>
    <xdr:to>
      <xdr:col>7</xdr:col>
      <xdr:colOff>1434503</xdr:colOff>
      <xdr:row>9</xdr:row>
      <xdr:rowOff>4579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8171180" y="2092960"/>
          <a:ext cx="1330960" cy="683260"/>
        </a:xfrm>
        <a:prstGeom prst="rect">
          <a:avLst/>
        </a:prstGeom>
      </xdr:spPr>
    </xdr:pic>
    <xdr:clientData/>
  </xdr:twoCellAnchor>
  <xdr:twoCellAnchor editAs="oneCell">
    <xdr:from>
      <xdr:col>7</xdr:col>
      <xdr:colOff>125866</xdr:colOff>
      <xdr:row>10</xdr:row>
      <xdr:rowOff>109374</xdr:rowOff>
    </xdr:from>
    <xdr:to>
      <xdr:col>7</xdr:col>
      <xdr:colOff>1328397</xdr:colOff>
      <xdr:row>10</xdr:row>
      <xdr:rowOff>721313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8193405" y="3147695"/>
          <a:ext cx="1202055" cy="611505"/>
        </a:xfrm>
        <a:prstGeom prst="rect">
          <a:avLst/>
        </a:prstGeom>
      </xdr:spPr>
    </xdr:pic>
    <xdr:clientData/>
  </xdr:twoCellAnchor>
  <xdr:twoCellAnchor editAs="oneCell">
    <xdr:from>
      <xdr:col>5</xdr:col>
      <xdr:colOff>64634</xdr:colOff>
      <xdr:row>14</xdr:row>
      <xdr:rowOff>71438</xdr:rowOff>
    </xdr:from>
    <xdr:to>
      <xdr:col>5</xdr:col>
      <xdr:colOff>1283061</xdr:colOff>
      <xdr:row>14</xdr:row>
      <xdr:rowOff>633228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302885" y="5166995"/>
          <a:ext cx="1218565" cy="561975"/>
        </a:xfrm>
        <a:prstGeom prst="rect">
          <a:avLst/>
        </a:prstGeom>
      </xdr:spPr>
    </xdr:pic>
    <xdr:clientData/>
  </xdr:twoCellAnchor>
  <xdr:twoCellAnchor editAs="oneCell">
    <xdr:from>
      <xdr:col>5</xdr:col>
      <xdr:colOff>134370</xdr:colOff>
      <xdr:row>20</xdr:row>
      <xdr:rowOff>95250</xdr:rowOff>
    </xdr:from>
    <xdr:to>
      <xdr:col>5</xdr:col>
      <xdr:colOff>1204307</xdr:colOff>
      <xdr:row>20</xdr:row>
      <xdr:rowOff>699859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372735" y="8277225"/>
          <a:ext cx="1069975" cy="604520"/>
        </a:xfrm>
        <a:prstGeom prst="rect">
          <a:avLst/>
        </a:prstGeom>
      </xdr:spPr>
    </xdr:pic>
    <xdr:clientData/>
  </xdr:twoCellAnchor>
  <xdr:twoCellAnchor editAs="oneCell">
    <xdr:from>
      <xdr:col>5</xdr:col>
      <xdr:colOff>110558</xdr:colOff>
      <xdr:row>16</xdr:row>
      <xdr:rowOff>75255</xdr:rowOff>
    </xdr:from>
    <xdr:to>
      <xdr:col>5</xdr:col>
      <xdr:colOff>1301183</xdr:colOff>
      <xdr:row>16</xdr:row>
      <xdr:rowOff>661787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49240" y="6199505"/>
          <a:ext cx="1190625" cy="586740"/>
        </a:xfrm>
        <a:prstGeom prst="rect">
          <a:avLst/>
        </a:prstGeom>
      </xdr:spPr>
    </xdr:pic>
    <xdr:clientData/>
  </xdr:twoCellAnchor>
  <xdr:twoCellAnchor editAs="oneCell">
    <xdr:from>
      <xdr:col>5</xdr:col>
      <xdr:colOff>146275</xdr:colOff>
      <xdr:row>12</xdr:row>
      <xdr:rowOff>156846</xdr:rowOff>
    </xdr:from>
    <xdr:to>
      <xdr:col>5</xdr:col>
      <xdr:colOff>1217839</xdr:colOff>
      <xdr:row>12</xdr:row>
      <xdr:rowOff>754633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384800" y="4224020"/>
          <a:ext cx="1071245" cy="597535"/>
        </a:xfrm>
        <a:prstGeom prst="rect">
          <a:avLst/>
        </a:prstGeom>
      </xdr:spPr>
    </xdr:pic>
    <xdr:clientData/>
  </xdr:twoCellAnchor>
  <xdr:twoCellAnchor editAs="oneCell">
    <xdr:from>
      <xdr:col>5</xdr:col>
      <xdr:colOff>74839</xdr:colOff>
      <xdr:row>18</xdr:row>
      <xdr:rowOff>122525</xdr:rowOff>
    </xdr:from>
    <xdr:to>
      <xdr:col>5</xdr:col>
      <xdr:colOff>1289277</xdr:colOff>
      <xdr:row>18</xdr:row>
      <xdr:rowOff>726086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13045" y="7275195"/>
          <a:ext cx="1214755" cy="603885"/>
        </a:xfrm>
        <a:prstGeom prst="rect">
          <a:avLst/>
        </a:prstGeom>
      </xdr:spPr>
    </xdr:pic>
    <xdr:clientData/>
  </xdr:twoCellAnchor>
  <xdr:twoCellAnchor editAs="oneCell">
    <xdr:from>
      <xdr:col>5</xdr:col>
      <xdr:colOff>98653</xdr:colOff>
      <xdr:row>8</xdr:row>
      <xdr:rowOff>59531</xdr:rowOff>
    </xdr:from>
    <xdr:to>
      <xdr:col>5</xdr:col>
      <xdr:colOff>1258567</xdr:colOff>
      <xdr:row>8</xdr:row>
      <xdr:rowOff>697484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337175" y="2068830"/>
          <a:ext cx="1159510" cy="638175"/>
        </a:xfrm>
        <a:prstGeom prst="rect">
          <a:avLst/>
        </a:prstGeom>
      </xdr:spPr>
    </xdr:pic>
    <xdr:clientData/>
  </xdr:twoCellAnchor>
  <xdr:twoCellAnchor editAs="oneCell">
    <xdr:from>
      <xdr:col>5</xdr:col>
      <xdr:colOff>62934</xdr:colOff>
      <xdr:row>10</xdr:row>
      <xdr:rowOff>130969</xdr:rowOff>
    </xdr:from>
    <xdr:to>
      <xdr:col>5</xdr:col>
      <xdr:colOff>1263746</xdr:colOff>
      <xdr:row>10</xdr:row>
      <xdr:rowOff>733233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301615" y="3169285"/>
          <a:ext cx="1200785" cy="601980"/>
        </a:xfrm>
        <a:prstGeom prst="rect">
          <a:avLst/>
        </a:prstGeom>
      </xdr:spPr>
    </xdr:pic>
    <xdr:clientData/>
  </xdr:twoCellAnchor>
  <xdr:twoCellAnchor editAs="oneCell">
    <xdr:from>
      <xdr:col>8</xdr:col>
      <xdr:colOff>161584</xdr:colOff>
      <xdr:row>14</xdr:row>
      <xdr:rowOff>119239</xdr:rowOff>
    </xdr:from>
    <xdr:to>
      <xdr:col>8</xdr:col>
      <xdr:colOff>1352209</xdr:colOff>
      <xdr:row>14</xdr:row>
      <xdr:rowOff>678472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810115" y="5214620"/>
          <a:ext cx="1190625" cy="559435"/>
        </a:xfrm>
        <a:prstGeom prst="rect">
          <a:avLst/>
        </a:prstGeom>
      </xdr:spPr>
    </xdr:pic>
    <xdr:clientData/>
  </xdr:twoCellAnchor>
  <xdr:twoCellAnchor editAs="oneCell">
    <xdr:from>
      <xdr:col>8</xdr:col>
      <xdr:colOff>153080</xdr:colOff>
      <xdr:row>16</xdr:row>
      <xdr:rowOff>62828</xdr:rowOff>
    </xdr:from>
    <xdr:to>
      <xdr:col>8</xdr:col>
      <xdr:colOff>1534205</xdr:colOff>
      <xdr:row>16</xdr:row>
      <xdr:rowOff>730850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801860" y="6186805"/>
          <a:ext cx="1381125" cy="668020"/>
        </a:xfrm>
        <a:prstGeom prst="rect">
          <a:avLst/>
        </a:prstGeom>
      </xdr:spPr>
    </xdr:pic>
    <xdr:clientData/>
  </xdr:twoCellAnchor>
  <xdr:twoCellAnchor editAs="oneCell">
    <xdr:from>
      <xdr:col>8</xdr:col>
      <xdr:colOff>173491</xdr:colOff>
      <xdr:row>12</xdr:row>
      <xdr:rowOff>37931</xdr:rowOff>
    </xdr:from>
    <xdr:to>
      <xdr:col>8</xdr:col>
      <xdr:colOff>1411741</xdr:colOff>
      <xdr:row>12</xdr:row>
      <xdr:rowOff>673689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822180" y="4104640"/>
          <a:ext cx="1238250" cy="635635"/>
        </a:xfrm>
        <a:prstGeom prst="rect">
          <a:avLst/>
        </a:prstGeom>
      </xdr:spPr>
    </xdr:pic>
    <xdr:clientData/>
  </xdr:twoCellAnchor>
  <xdr:twoCellAnchor editAs="oneCell">
    <xdr:from>
      <xdr:col>8</xdr:col>
      <xdr:colOff>156483</xdr:colOff>
      <xdr:row>18</xdr:row>
      <xdr:rowOff>58987</xdr:rowOff>
    </xdr:from>
    <xdr:to>
      <xdr:col>8</xdr:col>
      <xdr:colOff>1239951</xdr:colOff>
      <xdr:row>18</xdr:row>
      <xdr:rowOff>685572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805035" y="7211695"/>
          <a:ext cx="1083310" cy="626745"/>
        </a:xfrm>
        <a:prstGeom prst="rect">
          <a:avLst/>
        </a:prstGeom>
      </xdr:spPr>
    </xdr:pic>
    <xdr:clientData/>
  </xdr:twoCellAnchor>
  <xdr:twoCellAnchor editAs="oneCell">
    <xdr:from>
      <xdr:col>8</xdr:col>
      <xdr:colOff>173491</xdr:colOff>
      <xdr:row>8</xdr:row>
      <xdr:rowOff>107157</xdr:rowOff>
    </xdr:from>
    <xdr:to>
      <xdr:col>8</xdr:col>
      <xdr:colOff>1429970</xdr:colOff>
      <xdr:row>8</xdr:row>
      <xdr:rowOff>749911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822180" y="2116455"/>
          <a:ext cx="1256030" cy="642620"/>
        </a:xfrm>
        <a:prstGeom prst="rect">
          <a:avLst/>
        </a:prstGeom>
      </xdr:spPr>
    </xdr:pic>
    <xdr:clientData/>
  </xdr:twoCellAnchor>
  <xdr:twoCellAnchor editAs="oneCell">
    <xdr:from>
      <xdr:col>8</xdr:col>
      <xdr:colOff>153080</xdr:colOff>
      <xdr:row>10</xdr:row>
      <xdr:rowOff>89162</xdr:rowOff>
    </xdr:from>
    <xdr:to>
      <xdr:col>8</xdr:col>
      <xdr:colOff>1355611</xdr:colOff>
      <xdr:row>10</xdr:row>
      <xdr:rowOff>697501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801860" y="3127375"/>
          <a:ext cx="1202055" cy="608330"/>
        </a:xfrm>
        <a:prstGeom prst="rect">
          <a:avLst/>
        </a:prstGeom>
      </xdr:spPr>
    </xdr:pic>
    <xdr:clientData/>
  </xdr:twoCellAnchor>
  <xdr:twoCellAnchor editAs="oneCell">
    <xdr:from>
      <xdr:col>8</xdr:col>
      <xdr:colOff>120762</xdr:colOff>
      <xdr:row>20</xdr:row>
      <xdr:rowOff>56129</xdr:rowOff>
    </xdr:from>
    <xdr:to>
      <xdr:col>8</xdr:col>
      <xdr:colOff>1356795</xdr:colOff>
      <xdr:row>20</xdr:row>
      <xdr:rowOff>725041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769475" y="8237855"/>
          <a:ext cx="1235710" cy="668655"/>
        </a:xfrm>
        <a:prstGeom prst="rect">
          <a:avLst/>
        </a:prstGeom>
      </xdr:spPr>
    </xdr:pic>
    <xdr:clientData/>
  </xdr:twoCellAnchor>
  <xdr:twoCellAnchor editAs="oneCell">
    <xdr:from>
      <xdr:col>10</xdr:col>
      <xdr:colOff>222816</xdr:colOff>
      <xdr:row>20</xdr:row>
      <xdr:rowOff>45334</xdr:rowOff>
    </xdr:from>
    <xdr:to>
      <xdr:col>10</xdr:col>
      <xdr:colOff>1151503</xdr:colOff>
      <xdr:row>20</xdr:row>
      <xdr:rowOff>733143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3376275" y="8227060"/>
          <a:ext cx="929005" cy="687705"/>
        </a:xfrm>
        <a:prstGeom prst="rect">
          <a:avLst/>
        </a:prstGeom>
      </xdr:spPr>
    </xdr:pic>
    <xdr:clientData/>
  </xdr:twoCellAnchor>
  <xdr:twoCellAnchor editAs="oneCell">
    <xdr:from>
      <xdr:col>10</xdr:col>
      <xdr:colOff>159884</xdr:colOff>
      <xdr:row>12</xdr:row>
      <xdr:rowOff>55331</xdr:rowOff>
    </xdr:from>
    <xdr:to>
      <xdr:col>10</xdr:col>
      <xdr:colOff>1112383</xdr:colOff>
      <xdr:row>12</xdr:row>
      <xdr:rowOff>722943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3313410" y="4122420"/>
          <a:ext cx="952500" cy="667385"/>
        </a:xfrm>
        <a:prstGeom prst="rect">
          <a:avLst/>
        </a:prstGeom>
      </xdr:spPr>
    </xdr:pic>
    <xdr:clientData/>
  </xdr:twoCellAnchor>
  <xdr:twoCellAnchor editAs="oneCell">
    <xdr:from>
      <xdr:col>10</xdr:col>
      <xdr:colOff>265338</xdr:colOff>
      <xdr:row>18</xdr:row>
      <xdr:rowOff>59050</xdr:rowOff>
    </xdr:from>
    <xdr:to>
      <xdr:col>10</xdr:col>
      <xdr:colOff>1265463</xdr:colOff>
      <xdr:row>18</xdr:row>
      <xdr:rowOff>757308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3418820" y="7211695"/>
          <a:ext cx="1000125" cy="698500"/>
        </a:xfrm>
        <a:prstGeom prst="rect">
          <a:avLst/>
        </a:prstGeom>
      </xdr:spPr>
    </xdr:pic>
    <xdr:clientData/>
  </xdr:twoCellAnchor>
  <xdr:twoCellAnchor editAs="oneCell">
    <xdr:from>
      <xdr:col>10</xdr:col>
      <xdr:colOff>166688</xdr:colOff>
      <xdr:row>8</xdr:row>
      <xdr:rowOff>95249</xdr:rowOff>
    </xdr:from>
    <xdr:to>
      <xdr:col>10</xdr:col>
      <xdr:colOff>1548966</xdr:colOff>
      <xdr:row>8</xdr:row>
      <xdr:rowOff>718960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3320395" y="2104390"/>
          <a:ext cx="1382395" cy="624205"/>
        </a:xfrm>
        <a:prstGeom prst="rect">
          <a:avLst/>
        </a:prstGeom>
      </xdr:spPr>
    </xdr:pic>
    <xdr:clientData/>
  </xdr:twoCellAnchor>
  <xdr:twoCellAnchor editAs="oneCell">
    <xdr:from>
      <xdr:col>10</xdr:col>
      <xdr:colOff>154782</xdr:colOff>
      <xdr:row>10</xdr:row>
      <xdr:rowOff>35718</xdr:rowOff>
    </xdr:from>
    <xdr:to>
      <xdr:col>10</xdr:col>
      <xdr:colOff>1181114</xdr:colOff>
      <xdr:row>11</xdr:row>
      <xdr:rowOff>4591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13308330" y="3074035"/>
          <a:ext cx="1026795" cy="730885"/>
        </a:xfrm>
        <a:prstGeom prst="rect">
          <a:avLst/>
        </a:prstGeom>
      </xdr:spPr>
    </xdr:pic>
    <xdr:clientData/>
  </xdr:twoCellAnchor>
  <xdr:twoCellAnchor editAs="oneCell">
    <xdr:from>
      <xdr:col>10</xdr:col>
      <xdr:colOff>171792</xdr:colOff>
      <xdr:row>16</xdr:row>
      <xdr:rowOff>47144</xdr:rowOff>
    </xdr:from>
    <xdr:to>
      <xdr:col>10</xdr:col>
      <xdr:colOff>1445760</xdr:colOff>
      <xdr:row>16</xdr:row>
      <xdr:rowOff>694112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13325475" y="6171565"/>
          <a:ext cx="1273810" cy="647065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142876</xdr:colOff>
      <xdr:row>14</xdr:row>
      <xdr:rowOff>66699</xdr:rowOff>
    </xdr:from>
    <xdr:to>
      <xdr:col>10</xdr:col>
      <xdr:colOff>1476375</xdr:colOff>
      <xdr:row>14</xdr:row>
      <xdr:rowOff>721326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13296900" y="5162550"/>
          <a:ext cx="1333500" cy="654050"/>
        </a:xfrm>
        <a:prstGeom prst="rect">
          <a:avLst/>
        </a:prstGeom>
      </xdr:spPr>
    </xdr:pic>
    <xdr:clientData/>
  </xdr:twoCellAnchor>
  <xdr:twoCellAnchor editAs="oneCell">
    <xdr:from>
      <xdr:col>3</xdr:col>
      <xdr:colOff>159883</xdr:colOff>
      <xdr:row>14</xdr:row>
      <xdr:rowOff>90561</xdr:rowOff>
    </xdr:from>
    <xdr:to>
      <xdr:col>3</xdr:col>
      <xdr:colOff>1274764</xdr:colOff>
      <xdr:row>14</xdr:row>
      <xdr:rowOff>673098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1585" y="5186045"/>
          <a:ext cx="1115060" cy="582295"/>
        </a:xfrm>
        <a:prstGeom prst="rect">
          <a:avLst/>
        </a:prstGeom>
      </xdr:spPr>
    </xdr:pic>
    <xdr:clientData/>
  </xdr:twoCellAnchor>
  <xdr:twoCellAnchor editAs="oneCell">
    <xdr:from>
      <xdr:col>3</xdr:col>
      <xdr:colOff>126187</xdr:colOff>
      <xdr:row>18</xdr:row>
      <xdr:rowOff>142874</xdr:rowOff>
    </xdr:from>
    <xdr:to>
      <xdr:col>3</xdr:col>
      <xdr:colOff>1166526</xdr:colOff>
      <xdr:row>18</xdr:row>
      <xdr:rowOff>678635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7930" y="7295515"/>
          <a:ext cx="1040765" cy="535940"/>
        </a:xfrm>
        <a:prstGeom prst="rect">
          <a:avLst/>
        </a:prstGeom>
      </xdr:spPr>
    </xdr:pic>
    <xdr:clientData/>
  </xdr:twoCellAnchor>
  <xdr:twoCellAnchor editAs="oneCell">
    <xdr:from>
      <xdr:col>3</xdr:col>
      <xdr:colOff>167329</xdr:colOff>
      <xdr:row>8</xdr:row>
      <xdr:rowOff>83345</xdr:rowOff>
    </xdr:from>
    <xdr:to>
      <xdr:col>3</xdr:col>
      <xdr:colOff>1203925</xdr:colOff>
      <xdr:row>8</xdr:row>
      <xdr:rowOff>621469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29205" y="2092960"/>
          <a:ext cx="1036320" cy="537845"/>
        </a:xfrm>
        <a:prstGeom prst="rect">
          <a:avLst/>
        </a:prstGeom>
      </xdr:spPr>
    </xdr:pic>
    <xdr:clientData/>
  </xdr:twoCellAnchor>
  <xdr:twoCellAnchor editAs="oneCell">
    <xdr:from>
      <xdr:col>3</xdr:col>
      <xdr:colOff>261200</xdr:colOff>
      <xdr:row>10</xdr:row>
      <xdr:rowOff>166266</xdr:rowOff>
    </xdr:from>
    <xdr:to>
      <xdr:col>3</xdr:col>
      <xdr:colOff>1311387</xdr:colOff>
      <xdr:row>10</xdr:row>
      <xdr:rowOff>715000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23185" y="3204210"/>
          <a:ext cx="1050290" cy="548640"/>
        </a:xfrm>
        <a:prstGeom prst="rect">
          <a:avLst/>
        </a:prstGeom>
      </xdr:spPr>
    </xdr:pic>
    <xdr:clientData/>
  </xdr:twoCellAnchor>
  <xdr:twoCellAnchor editAs="oneCell">
    <xdr:from>
      <xdr:col>3</xdr:col>
      <xdr:colOff>207094</xdr:colOff>
      <xdr:row>16</xdr:row>
      <xdr:rowOff>107156</xdr:rowOff>
    </xdr:from>
    <xdr:to>
      <xdr:col>3</xdr:col>
      <xdr:colOff>1321975</xdr:colOff>
      <xdr:row>16</xdr:row>
      <xdr:rowOff>689693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9210" y="6231255"/>
          <a:ext cx="1114425" cy="582930"/>
        </a:xfrm>
        <a:prstGeom prst="rect">
          <a:avLst/>
        </a:prstGeom>
      </xdr:spPr>
    </xdr:pic>
    <xdr:clientData/>
  </xdr:twoCellAnchor>
  <xdr:twoCellAnchor editAs="oneCell">
    <xdr:from>
      <xdr:col>3</xdr:col>
      <xdr:colOff>59437</xdr:colOff>
      <xdr:row>20</xdr:row>
      <xdr:rowOff>80744</xdr:rowOff>
    </xdr:from>
    <xdr:to>
      <xdr:col>3</xdr:col>
      <xdr:colOff>1172797</xdr:colOff>
      <xdr:row>20</xdr:row>
      <xdr:rowOff>658718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1255" y="8262620"/>
          <a:ext cx="1113155" cy="5778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20</xdr:row>
      <xdr:rowOff>51414</xdr:rowOff>
    </xdr:from>
    <xdr:to>
      <xdr:col>6</xdr:col>
      <xdr:colOff>1270780</xdr:colOff>
      <xdr:row>20</xdr:row>
      <xdr:rowOff>664982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2275" y="8232775"/>
          <a:ext cx="1184910" cy="614045"/>
        </a:xfrm>
        <a:prstGeom prst="rect">
          <a:avLst/>
        </a:prstGeom>
      </xdr:spPr>
    </xdr:pic>
    <xdr:clientData/>
  </xdr:twoCellAnchor>
  <xdr:twoCellAnchor editAs="oneCell">
    <xdr:from>
      <xdr:col>6</xdr:col>
      <xdr:colOff>100672</xdr:colOff>
      <xdr:row>14</xdr:row>
      <xdr:rowOff>27215</xdr:rowOff>
    </xdr:from>
    <xdr:to>
      <xdr:col>6</xdr:col>
      <xdr:colOff>1319919</xdr:colOff>
      <xdr:row>14</xdr:row>
      <xdr:rowOff>664284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6880" y="5122545"/>
          <a:ext cx="1219200" cy="637540"/>
        </a:xfrm>
        <a:prstGeom prst="rect">
          <a:avLst/>
        </a:prstGeom>
      </xdr:spPr>
    </xdr:pic>
    <xdr:clientData/>
  </xdr:twoCellAnchor>
  <xdr:twoCellAnchor editAs="oneCell">
    <xdr:from>
      <xdr:col>6</xdr:col>
      <xdr:colOff>185738</xdr:colOff>
      <xdr:row>18</xdr:row>
      <xdr:rowOff>72845</xdr:rowOff>
    </xdr:from>
    <xdr:to>
      <xdr:col>6</xdr:col>
      <xdr:colOff>1230117</xdr:colOff>
      <xdr:row>18</xdr:row>
      <xdr:rowOff>617319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1970" y="7225665"/>
          <a:ext cx="1044575" cy="544830"/>
        </a:xfrm>
        <a:prstGeom prst="rect">
          <a:avLst/>
        </a:prstGeom>
      </xdr:spPr>
    </xdr:pic>
    <xdr:clientData/>
  </xdr:twoCellAnchor>
  <xdr:twoCellAnchor editAs="oneCell">
    <xdr:from>
      <xdr:col>6</xdr:col>
      <xdr:colOff>104376</xdr:colOff>
      <xdr:row>8</xdr:row>
      <xdr:rowOff>7813</xdr:rowOff>
    </xdr:from>
    <xdr:to>
      <xdr:col>6</xdr:col>
      <xdr:colOff>1261721</xdr:colOff>
      <xdr:row>8</xdr:row>
      <xdr:rowOff>612538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0690" y="2017395"/>
          <a:ext cx="1156970" cy="604520"/>
        </a:xfrm>
        <a:prstGeom prst="rect">
          <a:avLst/>
        </a:prstGeom>
      </xdr:spPr>
    </xdr:pic>
    <xdr:clientData/>
  </xdr:twoCellAnchor>
  <xdr:twoCellAnchor editAs="oneCell">
    <xdr:from>
      <xdr:col>6</xdr:col>
      <xdr:colOff>90751</xdr:colOff>
      <xdr:row>10</xdr:row>
      <xdr:rowOff>148318</xdr:rowOff>
    </xdr:from>
    <xdr:to>
      <xdr:col>6</xdr:col>
      <xdr:colOff>1276688</xdr:colOff>
      <xdr:row>11</xdr:row>
      <xdr:rowOff>5982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720" y="3186430"/>
          <a:ext cx="1186180" cy="619760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16</xdr:row>
      <xdr:rowOff>44765</xdr:rowOff>
    </xdr:from>
    <xdr:to>
      <xdr:col>6</xdr:col>
      <xdr:colOff>1317529</xdr:colOff>
      <xdr:row>16</xdr:row>
      <xdr:rowOff>643603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0" y="6169025"/>
          <a:ext cx="1145540" cy="5988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</xdr:row>
      <xdr:rowOff>0</xdr:rowOff>
    </xdr:from>
    <xdr:to>
      <xdr:col>9</xdr:col>
      <xdr:colOff>304800</xdr:colOff>
      <xdr:row>2</xdr:row>
      <xdr:rowOff>304800</xdr:rowOff>
    </xdr:to>
    <xdr:sp macro="" textlink="">
      <xdr:nvSpPr>
        <xdr:cNvPr id="9217" name="AutoShape 1" descr="Ответная планка магнитная W7 B, цвет - черный фото #1"/>
        <xdr:cNvSpPr>
          <a:spLocks noChangeAspect="1" noChangeArrowheads="1"/>
        </xdr:cNvSpPr>
      </xdr:nvSpPr>
      <xdr:spPr>
        <a:xfrm>
          <a:off x="11401425" y="38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285749</xdr:colOff>
      <xdr:row>20</xdr:row>
      <xdr:rowOff>25652</xdr:rowOff>
    </xdr:from>
    <xdr:to>
      <xdr:col>9</xdr:col>
      <xdr:colOff>1115785</xdr:colOff>
      <xdr:row>20</xdr:row>
      <xdr:rowOff>633204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6540" y="8207375"/>
          <a:ext cx="830580" cy="607695"/>
        </a:xfrm>
        <a:prstGeom prst="rect">
          <a:avLst/>
        </a:prstGeom>
      </xdr:spPr>
    </xdr:pic>
    <xdr:clientData/>
  </xdr:twoCellAnchor>
  <xdr:twoCellAnchor editAs="oneCell">
    <xdr:from>
      <xdr:col>9</xdr:col>
      <xdr:colOff>394607</xdr:colOff>
      <xdr:row>2</xdr:row>
      <xdr:rowOff>108856</xdr:rowOff>
    </xdr:from>
    <xdr:to>
      <xdr:col>9</xdr:col>
      <xdr:colOff>1246153</xdr:colOff>
      <xdr:row>2</xdr:row>
      <xdr:rowOff>707572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95760" y="489585"/>
          <a:ext cx="851535" cy="598805"/>
        </a:xfrm>
        <a:prstGeom prst="rect">
          <a:avLst/>
        </a:prstGeom>
      </xdr:spPr>
    </xdr:pic>
    <xdr:clientData/>
  </xdr:twoCellAnchor>
  <xdr:twoCellAnchor editAs="oneCell">
    <xdr:from>
      <xdr:col>9</xdr:col>
      <xdr:colOff>244928</xdr:colOff>
      <xdr:row>18</xdr:row>
      <xdr:rowOff>27214</xdr:rowOff>
    </xdr:from>
    <xdr:to>
      <xdr:col>9</xdr:col>
      <xdr:colOff>1074964</xdr:colOff>
      <xdr:row>18</xdr:row>
      <xdr:rowOff>634766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7179945"/>
          <a:ext cx="829945" cy="607695"/>
        </a:xfrm>
        <a:prstGeom prst="rect">
          <a:avLst/>
        </a:prstGeom>
      </xdr:spPr>
    </xdr:pic>
    <xdr:clientData/>
  </xdr:twoCellAnchor>
  <xdr:twoCellAnchor editAs="oneCell">
    <xdr:from>
      <xdr:col>9</xdr:col>
      <xdr:colOff>234009</xdr:colOff>
      <xdr:row>16</xdr:row>
      <xdr:rowOff>112551</xdr:rowOff>
    </xdr:from>
    <xdr:to>
      <xdr:col>9</xdr:col>
      <xdr:colOff>1150749</xdr:colOff>
      <xdr:row>16</xdr:row>
      <xdr:rowOff>667076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21178231">
          <a:off x="11635105" y="6236970"/>
          <a:ext cx="916940" cy="554355"/>
        </a:xfrm>
        <a:prstGeom prst="rect">
          <a:avLst/>
        </a:prstGeom>
      </xdr:spPr>
    </xdr:pic>
    <xdr:clientData/>
  </xdr:twoCellAnchor>
  <xdr:twoCellAnchor editAs="oneCell">
    <xdr:from>
      <xdr:col>9</xdr:col>
      <xdr:colOff>234466</xdr:colOff>
      <xdr:row>14</xdr:row>
      <xdr:rowOff>99697</xdr:rowOff>
    </xdr:from>
    <xdr:to>
      <xdr:col>9</xdr:col>
      <xdr:colOff>1162064</xdr:colOff>
      <xdr:row>14</xdr:row>
      <xdr:rowOff>704818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21119557">
          <a:off x="11635740" y="5195570"/>
          <a:ext cx="927735" cy="604520"/>
        </a:xfrm>
        <a:prstGeom prst="rect">
          <a:avLst/>
        </a:prstGeom>
      </xdr:spPr>
    </xdr:pic>
    <xdr:clientData/>
  </xdr:twoCellAnchor>
  <xdr:twoCellAnchor editAs="oneCell">
    <xdr:from>
      <xdr:col>9</xdr:col>
      <xdr:colOff>353786</xdr:colOff>
      <xdr:row>8</xdr:row>
      <xdr:rowOff>81642</xdr:rowOff>
    </xdr:from>
    <xdr:to>
      <xdr:col>9</xdr:col>
      <xdr:colOff>1205332</xdr:colOff>
      <xdr:row>8</xdr:row>
      <xdr:rowOff>680358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21095831">
          <a:off x="11755120" y="2091055"/>
          <a:ext cx="851535" cy="59880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19</xdr:row>
      <xdr:rowOff>0</xdr:rowOff>
    </xdr:from>
    <xdr:to>
      <xdr:col>11</xdr:col>
      <xdr:colOff>1627661</xdr:colOff>
      <xdr:row>19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9420225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514078</xdr:colOff>
      <xdr:row>2</xdr:row>
      <xdr:rowOff>67108</xdr:rowOff>
    </xdr:from>
    <xdr:to>
      <xdr:col>3</xdr:col>
      <xdr:colOff>1097824</xdr:colOff>
      <xdr:row>2</xdr:row>
      <xdr:rowOff>1470290</xdr:rowOff>
    </xdr:to>
    <xdr:pic>
      <xdr:nvPicPr>
        <xdr:cNvPr id="3" name="Рисунок 2" descr="Купить фурнитуру Ручки-лодочки MHS150 в Санкт-Петербург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7288983">
          <a:off x="2466340" y="857250"/>
          <a:ext cx="1403350" cy="5842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216474</xdr:colOff>
      <xdr:row>2</xdr:row>
      <xdr:rowOff>242251</xdr:rowOff>
    </xdr:from>
    <xdr:to>
      <xdr:col>4</xdr:col>
      <xdr:colOff>1332169</xdr:colOff>
      <xdr:row>2</xdr:row>
      <xdr:rowOff>1474791</xdr:rowOff>
    </xdr:to>
    <xdr:pic>
      <xdr:nvPicPr>
        <xdr:cNvPr id="4" name="Рисунок 3" descr="Ручки для раздвижных дверей круглые MORELLI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5500" t="25832" b="24834"/>
        <a:stretch>
          <a:fillRect/>
        </a:stretch>
      </xdr:blipFill>
      <xdr:spPr>
        <a:xfrm rot="16200000">
          <a:off x="4015105" y="681355"/>
          <a:ext cx="1232535" cy="11156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142876</xdr:colOff>
      <xdr:row>2</xdr:row>
      <xdr:rowOff>123824</xdr:rowOff>
    </xdr:from>
    <xdr:to>
      <xdr:col>5</xdr:col>
      <xdr:colOff>1228725</xdr:colOff>
      <xdr:row>2</xdr:row>
      <xdr:rowOff>1610335</xdr:rowOff>
    </xdr:to>
    <xdr:pic>
      <xdr:nvPicPr>
        <xdr:cNvPr id="11" name="Рисунок 10" descr="ручка_квадратная_morelli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381625" y="504190"/>
          <a:ext cx="1085850" cy="1486535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2</xdr:row>
      <xdr:rowOff>190500</xdr:rowOff>
    </xdr:from>
    <xdr:to>
      <xdr:col>9</xdr:col>
      <xdr:colOff>1430749</xdr:colOff>
      <xdr:row>2</xdr:row>
      <xdr:rowOff>1409700</xdr:rowOff>
    </xdr:to>
    <xdr:pic>
      <xdr:nvPicPr>
        <xdr:cNvPr id="13" name="Рисунок 12" descr="mini_93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67700" y="571500"/>
          <a:ext cx="1230630" cy="12192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2</xdr:row>
      <xdr:rowOff>114300</xdr:rowOff>
    </xdr:from>
    <xdr:to>
      <xdr:col>10</xdr:col>
      <xdr:colOff>1430749</xdr:colOff>
      <xdr:row>2</xdr:row>
      <xdr:rowOff>1333500</xdr:rowOff>
    </xdr:to>
    <xdr:pic>
      <xdr:nvPicPr>
        <xdr:cNvPr id="14" name="Рисунок 13" descr="mini_93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848850" y="495300"/>
          <a:ext cx="1230630" cy="1219200"/>
        </a:xfrm>
        <a:prstGeom prst="rect">
          <a:avLst/>
        </a:prstGeom>
      </xdr:spPr>
    </xdr:pic>
    <xdr:clientData/>
  </xdr:twoCellAnchor>
  <xdr:twoCellAnchor editAs="oneCell">
    <xdr:from>
      <xdr:col>3</xdr:col>
      <xdr:colOff>1145381</xdr:colOff>
      <xdr:row>17</xdr:row>
      <xdr:rowOff>95250</xdr:rowOff>
    </xdr:from>
    <xdr:to>
      <xdr:col>4</xdr:col>
      <xdr:colOff>961150</xdr:colOff>
      <xdr:row>17</xdr:row>
      <xdr:rowOff>1238250</xdr:rowOff>
    </xdr:to>
    <xdr:pic>
      <xdr:nvPicPr>
        <xdr:cNvPr id="15" name="Рисунок 14" descr="порог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507105" y="8010525"/>
          <a:ext cx="1311275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330995</xdr:colOff>
      <xdr:row>27</xdr:row>
      <xdr:rowOff>57150</xdr:rowOff>
    </xdr:from>
    <xdr:to>
      <xdr:col>2</xdr:col>
      <xdr:colOff>1375193</xdr:colOff>
      <xdr:row>27</xdr:row>
      <xdr:rowOff>1238250</xdr:rowOff>
    </xdr:to>
    <xdr:pic>
      <xdr:nvPicPr>
        <xdr:cNvPr id="16" name="Рисунок 15" descr="trixie.jpg"/>
        <xdr:cNvPicPr>
          <a:picLocks noChangeAspect="1"/>
        </xdr:cNvPicPr>
      </xdr:nvPicPr>
      <xdr:blipFill>
        <a:blip xmlns:r="http://schemas.openxmlformats.org/officeDocument/2006/relationships" r:embed="rId8" cstate="print">
          <a:lum/>
        </a:blip>
        <a:stretch>
          <a:fillRect/>
        </a:stretch>
      </xdr:blipFill>
      <xdr:spPr>
        <a:xfrm>
          <a:off x="778510" y="10972800"/>
          <a:ext cx="1043940" cy="11811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27</xdr:row>
      <xdr:rowOff>257175</xdr:rowOff>
    </xdr:from>
    <xdr:to>
      <xdr:col>3</xdr:col>
      <xdr:colOff>1381125</xdr:colOff>
      <xdr:row>27</xdr:row>
      <xdr:rowOff>1264432</xdr:rowOff>
    </xdr:to>
    <xdr:pic>
      <xdr:nvPicPr>
        <xdr:cNvPr id="17" name="Рисунок 16" descr="вент_решётк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4412" r="3676"/>
        <a:stretch>
          <a:fillRect/>
        </a:stretch>
      </xdr:blipFill>
      <xdr:spPr>
        <a:xfrm>
          <a:off x="2419350" y="11172825"/>
          <a:ext cx="1323975" cy="100711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38</xdr:row>
      <xdr:rowOff>0</xdr:rowOff>
    </xdr:from>
    <xdr:to>
      <xdr:col>11</xdr:col>
      <xdr:colOff>1627661</xdr:colOff>
      <xdr:row>38</xdr:row>
      <xdr:rowOff>525</xdr:rowOff>
    </xdr:to>
    <xdr:pic>
      <xdr:nvPicPr>
        <xdr:cNvPr id="18" name="Рисунок 17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14173200"/>
          <a:ext cx="1627505" cy="0"/>
        </a:xfrm>
        <a:prstGeom prst="rect">
          <a:avLst/>
        </a:prstGeom>
      </xdr:spPr>
    </xdr:pic>
    <xdr:clientData/>
  </xdr:twoCellAnchor>
  <xdr:twoCellAnchor>
    <xdr:from>
      <xdr:col>8</xdr:col>
      <xdr:colOff>209550</xdr:colOff>
      <xdr:row>2</xdr:row>
      <xdr:rowOff>142875</xdr:rowOff>
    </xdr:from>
    <xdr:to>
      <xdr:col>8</xdr:col>
      <xdr:colOff>1182479</xdr:colOff>
      <xdr:row>2</xdr:row>
      <xdr:rowOff>1590675</xdr:rowOff>
    </xdr:to>
    <xdr:grpSp>
      <xdr:nvGrpSpPr>
        <xdr:cNvPr id="19" name="Группа 18"/>
        <xdr:cNvGrpSpPr/>
      </xdr:nvGrpSpPr>
      <xdr:grpSpPr>
        <a:xfrm>
          <a:off x="6888256" y="523875"/>
          <a:ext cx="972929" cy="1447800"/>
          <a:chOff x="6364830" y="13475346"/>
          <a:chExt cx="972929" cy="1634972"/>
        </a:xfrm>
      </xdr:grpSpPr>
      <xdr:pic>
        <xdr:nvPicPr>
          <xdr:cNvPr id="20" name="Рисунок 19" descr="ручка_прямоугольная_armadillo.jpg"/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tretch>
            <a:fillRect/>
          </a:stretch>
        </xdr:blipFill>
        <xdr:spPr>
          <a:xfrm>
            <a:off x="6728159" y="13491911"/>
            <a:ext cx="609600" cy="1618407"/>
          </a:xfrm>
          <a:prstGeom prst="rect">
            <a:avLst/>
          </a:prstGeom>
        </xdr:spPr>
      </xdr:pic>
      <xdr:pic>
        <xdr:nvPicPr>
          <xdr:cNvPr id="21" name="Рисунок 20" descr="ручка_квадратная_morelli.jpg"/>
          <xdr:cNvPicPr>
            <a:picLocks noChangeAspect="1"/>
          </xdr:cNvPicPr>
        </xdr:nvPicPr>
        <xdr:blipFill>
          <a:blip xmlns:r="http://schemas.openxmlformats.org/officeDocument/2006/relationships" r:embed="rId4" cstate="print"/>
          <a:srcRect l="1" t="2" r="63532" b="68766"/>
          <a:stretch>
            <a:fillRect/>
          </a:stretch>
        </xdr:blipFill>
        <xdr:spPr>
          <a:xfrm>
            <a:off x="6364830" y="13475346"/>
            <a:ext cx="396000" cy="450000"/>
          </a:xfrm>
          <a:prstGeom prst="rect">
            <a:avLst/>
          </a:prstGeom>
        </xdr:spPr>
      </xdr:pic>
    </xdr:grp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1627661</xdr:colOff>
      <xdr:row>29</xdr:row>
      <xdr:rowOff>525</xdr:rowOff>
    </xdr:to>
    <xdr:pic>
      <xdr:nvPicPr>
        <xdr:cNvPr id="23" name="Рисунок 2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12582525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11</xdr:col>
      <xdr:colOff>1627661</xdr:colOff>
      <xdr:row>25</xdr:row>
      <xdr:rowOff>525</xdr:rowOff>
    </xdr:to>
    <xdr:pic>
      <xdr:nvPicPr>
        <xdr:cNvPr id="24" name="Рисунок 2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10534650"/>
          <a:ext cx="1627505" cy="0"/>
        </a:xfrm>
        <a:prstGeom prst="rect">
          <a:avLst/>
        </a:prstGeom>
      </xdr:spPr>
    </xdr:pic>
    <xdr:clientData/>
  </xdr:twoCellAnchor>
  <xdr:twoCellAnchor>
    <xdr:from>
      <xdr:col>4</xdr:col>
      <xdr:colOff>790575</xdr:colOff>
      <xdr:row>27</xdr:row>
      <xdr:rowOff>409575</xdr:rowOff>
    </xdr:from>
    <xdr:to>
      <xdr:col>8</xdr:col>
      <xdr:colOff>809625</xdr:colOff>
      <xdr:row>27</xdr:row>
      <xdr:rowOff>1257300</xdr:rowOff>
    </xdr:to>
    <xdr:sp macro="" textlink="">
      <xdr:nvSpPr>
        <xdr:cNvPr id="25" name="Прямоугольник 24"/>
        <xdr:cNvSpPr/>
      </xdr:nvSpPr>
      <xdr:spPr>
        <a:xfrm>
          <a:off x="4648200" y="11325225"/>
          <a:ext cx="2847975" cy="847725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9</xdr:col>
      <xdr:colOff>476251</xdr:colOff>
      <xdr:row>27</xdr:row>
      <xdr:rowOff>104774</xdr:rowOff>
    </xdr:from>
    <xdr:to>
      <xdr:col>9</xdr:col>
      <xdr:colOff>942975</xdr:colOff>
      <xdr:row>27</xdr:row>
      <xdr:rowOff>1271581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925" y="11019790"/>
          <a:ext cx="466725" cy="1167130"/>
        </a:xfrm>
        <a:prstGeom prst="rect">
          <a:avLst/>
        </a:prstGeom>
      </xdr:spPr>
    </xdr:pic>
    <xdr:clientData/>
  </xdr:twoCellAnchor>
  <xdr:twoCellAnchor editAs="oneCell">
    <xdr:from>
      <xdr:col>9</xdr:col>
      <xdr:colOff>402431</xdr:colOff>
      <xdr:row>7</xdr:row>
      <xdr:rowOff>64294</xdr:rowOff>
    </xdr:from>
    <xdr:to>
      <xdr:col>9</xdr:col>
      <xdr:colOff>1187824</xdr:colOff>
      <xdr:row>7</xdr:row>
      <xdr:rowOff>582706</xdr:rowOff>
    </xdr:to>
    <xdr:pic>
      <xdr:nvPicPr>
        <xdr:cNvPr id="22" name="Рисунок 21" descr="mini_938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59460" y="2955412"/>
          <a:ext cx="785393" cy="518412"/>
        </a:xfrm>
        <a:prstGeom prst="rect">
          <a:avLst/>
        </a:prstGeom>
      </xdr:spPr>
    </xdr:pic>
    <xdr:clientData/>
  </xdr:twoCellAnchor>
  <xdr:twoCellAnchor editAs="oneCell">
    <xdr:from>
      <xdr:col>10</xdr:col>
      <xdr:colOff>497682</xdr:colOff>
      <xdr:row>7</xdr:row>
      <xdr:rowOff>59532</xdr:rowOff>
    </xdr:from>
    <xdr:to>
      <xdr:col>10</xdr:col>
      <xdr:colOff>1243853</xdr:colOff>
      <xdr:row>7</xdr:row>
      <xdr:rowOff>549088</xdr:rowOff>
    </xdr:to>
    <xdr:pic>
      <xdr:nvPicPr>
        <xdr:cNvPr id="26" name="Рисунок 25" descr="mini_937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134741" y="2950650"/>
          <a:ext cx="746171" cy="489556"/>
        </a:xfrm>
        <a:prstGeom prst="rect">
          <a:avLst/>
        </a:prstGeom>
      </xdr:spPr>
    </xdr:pic>
    <xdr:clientData/>
  </xdr:twoCellAnchor>
  <xdr:twoCellAnchor editAs="oneCell">
    <xdr:from>
      <xdr:col>3</xdr:col>
      <xdr:colOff>59532</xdr:colOff>
      <xdr:row>7</xdr:row>
      <xdr:rowOff>58126</xdr:rowOff>
    </xdr:from>
    <xdr:to>
      <xdr:col>3</xdr:col>
      <xdr:colOff>1464469</xdr:colOff>
      <xdr:row>8</xdr:row>
      <xdr:rowOff>5721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1255" y="2962910"/>
          <a:ext cx="1405255" cy="575310"/>
        </a:xfrm>
        <a:prstGeom prst="rect">
          <a:avLst/>
        </a:prstGeom>
      </xdr:spPr>
    </xdr:pic>
    <xdr:clientData/>
  </xdr:twoCellAnchor>
  <xdr:twoCellAnchor editAs="oneCell">
    <xdr:from>
      <xdr:col>3</xdr:col>
      <xdr:colOff>35720</xdr:colOff>
      <xdr:row>8</xdr:row>
      <xdr:rowOff>129224</xdr:rowOff>
    </xdr:from>
    <xdr:to>
      <xdr:col>3</xdr:col>
      <xdr:colOff>1297782</xdr:colOff>
      <xdr:row>8</xdr:row>
      <xdr:rowOff>620388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397760" y="3767455"/>
          <a:ext cx="1261745" cy="49085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23813</xdr:colOff>
      <xdr:row>12</xdr:row>
      <xdr:rowOff>35193</xdr:rowOff>
    </xdr:from>
    <xdr:to>
      <xdr:col>3</xdr:col>
      <xdr:colOff>1393031</xdr:colOff>
      <xdr:row>12</xdr:row>
      <xdr:rowOff>535637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385695" y="6388100"/>
          <a:ext cx="1369060" cy="50038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11</xdr:row>
      <xdr:rowOff>74441</xdr:rowOff>
    </xdr:from>
    <xdr:to>
      <xdr:col>3</xdr:col>
      <xdr:colOff>1381124</xdr:colOff>
      <xdr:row>11</xdr:row>
      <xdr:rowOff>611813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457450" y="5713095"/>
          <a:ext cx="1285240" cy="537210"/>
        </a:xfrm>
        <a:prstGeom prst="rect">
          <a:avLst/>
        </a:prstGeom>
      </xdr:spPr>
    </xdr:pic>
    <xdr:clientData/>
  </xdr:twoCellAnchor>
  <xdr:twoCellAnchor editAs="oneCell">
    <xdr:from>
      <xdr:col>3</xdr:col>
      <xdr:colOff>52929</xdr:colOff>
      <xdr:row>9</xdr:row>
      <xdr:rowOff>202249</xdr:rowOff>
    </xdr:from>
    <xdr:to>
      <xdr:col>3</xdr:col>
      <xdr:colOff>1273969</xdr:colOff>
      <xdr:row>10</xdr:row>
      <xdr:rowOff>67419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414905" y="4488180"/>
          <a:ext cx="1221105" cy="492760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10</xdr:row>
      <xdr:rowOff>56770</xdr:rowOff>
    </xdr:from>
    <xdr:to>
      <xdr:col>3</xdr:col>
      <xdr:colOff>1297780</xdr:colOff>
      <xdr:row>10</xdr:row>
      <xdr:rowOff>577684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2409825" y="5066665"/>
          <a:ext cx="1249680" cy="5207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190501</xdr:colOff>
      <xdr:row>12</xdr:row>
      <xdr:rowOff>117245</xdr:rowOff>
    </xdr:from>
    <xdr:to>
      <xdr:col>4</xdr:col>
      <xdr:colOff>1238251</xdr:colOff>
      <xdr:row>13</xdr:row>
      <xdr:rowOff>36629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048125" y="6470015"/>
          <a:ext cx="1047750" cy="546735"/>
        </a:xfrm>
        <a:prstGeom prst="rect">
          <a:avLst/>
        </a:prstGeom>
      </xdr:spPr>
    </xdr:pic>
    <xdr:clientData/>
  </xdr:twoCellAnchor>
  <xdr:twoCellAnchor editAs="oneCell">
    <xdr:from>
      <xdr:col>4</xdr:col>
      <xdr:colOff>25915</xdr:colOff>
      <xdr:row>7</xdr:row>
      <xdr:rowOff>6591</xdr:rowOff>
    </xdr:from>
    <xdr:to>
      <xdr:col>4</xdr:col>
      <xdr:colOff>1228446</xdr:colOff>
      <xdr:row>7</xdr:row>
      <xdr:rowOff>586014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880739" y="2897709"/>
          <a:ext cx="1202531" cy="579423"/>
        </a:xfrm>
        <a:prstGeom prst="rect">
          <a:avLst/>
        </a:prstGeom>
      </xdr:spPr>
    </xdr:pic>
    <xdr:clientData/>
  </xdr:twoCellAnchor>
  <xdr:twoCellAnchor editAs="oneCell">
    <xdr:from>
      <xdr:col>4</xdr:col>
      <xdr:colOff>107156</xdr:colOff>
      <xdr:row>11</xdr:row>
      <xdr:rowOff>26997</xdr:rowOff>
    </xdr:from>
    <xdr:to>
      <xdr:col>4</xdr:col>
      <xdr:colOff>1202531</xdr:colOff>
      <xdr:row>11</xdr:row>
      <xdr:rowOff>530835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964305" y="5665470"/>
          <a:ext cx="1095375" cy="503555"/>
        </a:xfrm>
        <a:prstGeom prst="rect">
          <a:avLst/>
        </a:prstGeom>
      </xdr:spPr>
    </xdr:pic>
    <xdr:clientData/>
  </xdr:twoCellAnchor>
  <xdr:twoCellAnchor editAs="oneCell">
    <xdr:from>
      <xdr:col>5</xdr:col>
      <xdr:colOff>137972</xdr:colOff>
      <xdr:row>7</xdr:row>
      <xdr:rowOff>53296</xdr:rowOff>
    </xdr:from>
    <xdr:to>
      <xdr:col>5</xdr:col>
      <xdr:colOff>1269065</xdr:colOff>
      <xdr:row>7</xdr:row>
      <xdr:rowOff>558156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71119" y="2944414"/>
          <a:ext cx="1131093" cy="50486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</xdr:colOff>
      <xdr:row>12</xdr:row>
      <xdr:rowOff>47625</xdr:rowOff>
    </xdr:from>
    <xdr:to>
      <xdr:col>5</xdr:col>
      <xdr:colOff>1325523</xdr:colOff>
      <xdr:row>13</xdr:row>
      <xdr:rowOff>5686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381625" y="6400800"/>
          <a:ext cx="1182370" cy="585470"/>
        </a:xfrm>
        <a:prstGeom prst="rect">
          <a:avLst/>
        </a:prstGeom>
      </xdr:spPr>
    </xdr:pic>
    <xdr:clientData/>
  </xdr:twoCellAnchor>
  <xdr:twoCellAnchor editAs="oneCell">
    <xdr:from>
      <xdr:col>8</xdr:col>
      <xdr:colOff>107156</xdr:colOff>
      <xdr:row>7</xdr:row>
      <xdr:rowOff>53329</xdr:rowOff>
    </xdr:from>
    <xdr:to>
      <xdr:col>8</xdr:col>
      <xdr:colOff>595313</xdr:colOff>
      <xdr:row>8</xdr:row>
      <xdr:rowOff>72333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793230" y="2957830"/>
          <a:ext cx="488315" cy="647065"/>
        </a:xfrm>
        <a:prstGeom prst="rect">
          <a:avLst/>
        </a:prstGeom>
      </xdr:spPr>
    </xdr:pic>
    <xdr:clientData/>
  </xdr:twoCellAnchor>
  <xdr:twoCellAnchor editAs="oneCell">
    <xdr:from>
      <xdr:col>8</xdr:col>
      <xdr:colOff>130967</xdr:colOff>
      <xdr:row>12</xdr:row>
      <xdr:rowOff>9360</xdr:rowOff>
    </xdr:from>
    <xdr:to>
      <xdr:col>8</xdr:col>
      <xdr:colOff>605784</xdr:colOff>
      <xdr:row>13</xdr:row>
      <xdr:rowOff>12007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817360" y="6362065"/>
          <a:ext cx="474345" cy="63055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8</xdr:row>
      <xdr:rowOff>40481</xdr:rowOff>
    </xdr:from>
    <xdr:to>
      <xdr:col>8</xdr:col>
      <xdr:colOff>566310</xdr:colOff>
      <xdr:row>9</xdr:row>
      <xdr:rowOff>43630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781800" y="3678555"/>
          <a:ext cx="470535" cy="628650"/>
        </a:xfrm>
        <a:prstGeom prst="rect">
          <a:avLst/>
        </a:prstGeom>
      </xdr:spPr>
    </xdr:pic>
    <xdr:clientData/>
  </xdr:twoCellAnchor>
  <xdr:twoCellAnchor editAs="oneCell">
    <xdr:from>
      <xdr:col>8</xdr:col>
      <xdr:colOff>125865</xdr:colOff>
      <xdr:row>9</xdr:row>
      <xdr:rowOff>699068</xdr:rowOff>
    </xdr:from>
    <xdr:to>
      <xdr:col>8</xdr:col>
      <xdr:colOff>578302</xdr:colOff>
      <xdr:row>11</xdr:row>
      <xdr:rowOff>2078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812280" y="4984750"/>
          <a:ext cx="452120" cy="620395"/>
        </a:xfrm>
        <a:prstGeom prst="rect">
          <a:avLst/>
        </a:prstGeom>
      </xdr:spPr>
    </xdr:pic>
    <xdr:clientData/>
  </xdr:twoCellAnchor>
  <xdr:twoCellAnchor editAs="oneCell">
    <xdr:from>
      <xdr:col>9</xdr:col>
      <xdr:colOff>459441</xdr:colOff>
      <xdr:row>17</xdr:row>
      <xdr:rowOff>78441</xdr:rowOff>
    </xdr:from>
    <xdr:to>
      <xdr:col>9</xdr:col>
      <xdr:colOff>1086971</xdr:colOff>
      <xdr:row>17</xdr:row>
      <xdr:rowOff>1277470</xdr:rowOff>
    </xdr:to>
    <xdr:pic>
      <xdr:nvPicPr>
        <xdr:cNvPr id="43" name="Рисунок 42" descr="2 (1)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526780" y="7993380"/>
          <a:ext cx="627380" cy="1198880"/>
        </a:xfrm>
        <a:prstGeom prst="rect">
          <a:avLst/>
        </a:prstGeom>
      </xdr:spPr>
    </xdr:pic>
    <xdr:clientData/>
  </xdr:twoCellAnchor>
  <xdr:twoCellAnchor editAs="oneCell">
    <xdr:from>
      <xdr:col>10</xdr:col>
      <xdr:colOff>268943</xdr:colOff>
      <xdr:row>27</xdr:row>
      <xdr:rowOff>112060</xdr:rowOff>
    </xdr:from>
    <xdr:to>
      <xdr:col>10</xdr:col>
      <xdr:colOff>1378324</xdr:colOff>
      <xdr:row>27</xdr:row>
      <xdr:rowOff>1249887</xdr:rowOff>
    </xdr:to>
    <xdr:pic>
      <xdr:nvPicPr>
        <xdr:cNvPr id="44" name="Рисунок 43" descr="WhatsApp Image 2024-07-05 at 11.17.33.jpe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906002" y="10645589"/>
          <a:ext cx="1109381" cy="113782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171802</xdr:colOff>
      <xdr:row>4</xdr:row>
      <xdr:rowOff>134308</xdr:rowOff>
    </xdr:from>
    <xdr:to>
      <xdr:col>7</xdr:col>
      <xdr:colOff>1667800</xdr:colOff>
      <xdr:row>4</xdr:row>
      <xdr:rowOff>1252632</xdr:rowOff>
    </xdr:to>
    <xdr:pic>
      <xdr:nvPicPr>
        <xdr:cNvPr id="2" name="Рисунок 1" descr="корсика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496800" y="1181735"/>
          <a:ext cx="1496060" cy="111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1048077</xdr:colOff>
      <xdr:row>4</xdr:row>
      <xdr:rowOff>76638</xdr:rowOff>
    </xdr:from>
    <xdr:to>
      <xdr:col>2</xdr:col>
      <xdr:colOff>825195</xdr:colOff>
      <xdr:row>4</xdr:row>
      <xdr:rowOff>1195502</xdr:rowOff>
    </xdr:to>
    <xdr:pic>
      <xdr:nvPicPr>
        <xdr:cNvPr id="3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09850" y="1123950"/>
          <a:ext cx="1491615" cy="1118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1091260</xdr:colOff>
      <xdr:row>4</xdr:row>
      <xdr:rowOff>100639</xdr:rowOff>
    </xdr:from>
    <xdr:to>
      <xdr:col>4</xdr:col>
      <xdr:colOff>868379</xdr:colOff>
      <xdr:row>4</xdr:row>
      <xdr:rowOff>1215295</xdr:rowOff>
    </xdr:to>
    <xdr:pic>
      <xdr:nvPicPr>
        <xdr:cNvPr id="4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082030" y="1148080"/>
          <a:ext cx="149161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132489</xdr:colOff>
      <xdr:row>4</xdr:row>
      <xdr:rowOff>98804</xdr:rowOff>
    </xdr:from>
    <xdr:to>
      <xdr:col>5</xdr:col>
      <xdr:colOff>1628487</xdr:colOff>
      <xdr:row>4</xdr:row>
      <xdr:rowOff>1217128</xdr:rowOff>
    </xdr:to>
    <xdr:pic>
      <xdr:nvPicPr>
        <xdr:cNvPr id="5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52180" y="1146175"/>
          <a:ext cx="1496060" cy="1118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1007241</xdr:colOff>
      <xdr:row>5</xdr:row>
      <xdr:rowOff>261613</xdr:rowOff>
    </xdr:from>
    <xdr:to>
      <xdr:col>2</xdr:col>
      <xdr:colOff>550792</xdr:colOff>
      <xdr:row>5</xdr:row>
      <xdr:rowOff>643489</xdr:rowOff>
    </xdr:to>
    <xdr:pic>
      <xdr:nvPicPr>
        <xdr:cNvPr id="6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569210" y="2707005"/>
          <a:ext cx="1257935" cy="382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1041073</xdr:colOff>
      <xdr:row>5</xdr:row>
      <xdr:rowOff>267118</xdr:rowOff>
    </xdr:from>
    <xdr:to>
      <xdr:col>4</xdr:col>
      <xdr:colOff>584625</xdr:colOff>
      <xdr:row>5</xdr:row>
      <xdr:rowOff>708992</xdr:rowOff>
    </xdr:to>
    <xdr:pic>
      <xdr:nvPicPr>
        <xdr:cNvPr id="7" name="Рисунок 6" descr="корсика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31865" y="2712720"/>
          <a:ext cx="1257935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188523</xdr:colOff>
      <xdr:row>5</xdr:row>
      <xdr:rowOff>112480</xdr:rowOff>
    </xdr:from>
    <xdr:to>
      <xdr:col>5</xdr:col>
      <xdr:colOff>1450954</xdr:colOff>
      <xdr:row>5</xdr:row>
      <xdr:rowOff>618703</xdr:rowOff>
    </xdr:to>
    <xdr:pic>
      <xdr:nvPicPr>
        <xdr:cNvPr id="8" name="Рисунок 7" descr="корсика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608060" y="2558415"/>
          <a:ext cx="1262380" cy="5060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1447415</xdr:colOff>
      <xdr:row>5</xdr:row>
      <xdr:rowOff>72886</xdr:rowOff>
    </xdr:from>
    <xdr:to>
      <xdr:col>8</xdr:col>
      <xdr:colOff>531889</xdr:colOff>
      <xdr:row>5</xdr:row>
      <xdr:rowOff>865377</xdr:rowOff>
    </xdr:to>
    <xdr:pic>
      <xdr:nvPicPr>
        <xdr:cNvPr id="9" name="Рисунок 8" descr="корсика.pn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1584736" y="2522172"/>
          <a:ext cx="1275224" cy="792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268741</xdr:colOff>
      <xdr:row>19</xdr:row>
      <xdr:rowOff>68037</xdr:rowOff>
    </xdr:from>
    <xdr:to>
      <xdr:col>3</xdr:col>
      <xdr:colOff>983115</xdr:colOff>
      <xdr:row>19</xdr:row>
      <xdr:rowOff>503465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259705" y="7390765"/>
          <a:ext cx="714375" cy="434975"/>
        </a:xfrm>
        <a:prstGeom prst="rect">
          <a:avLst/>
        </a:prstGeom>
      </xdr:spPr>
    </xdr:pic>
    <xdr:clientData/>
  </xdr:twoCellAnchor>
  <xdr:twoCellAnchor editAs="oneCell">
    <xdr:from>
      <xdr:col>3</xdr:col>
      <xdr:colOff>175191</xdr:colOff>
      <xdr:row>22</xdr:row>
      <xdr:rowOff>44223</xdr:rowOff>
    </xdr:from>
    <xdr:to>
      <xdr:col>3</xdr:col>
      <xdr:colOff>932078</xdr:colOff>
      <xdr:row>22</xdr:row>
      <xdr:rowOff>489857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5165725" y="9100185"/>
          <a:ext cx="756920" cy="445770"/>
        </a:xfrm>
        <a:prstGeom prst="rect">
          <a:avLst/>
        </a:prstGeom>
      </xdr:spPr>
    </xdr:pic>
    <xdr:clientData/>
  </xdr:twoCellAnchor>
  <xdr:twoCellAnchor editAs="oneCell">
    <xdr:from>
      <xdr:col>3</xdr:col>
      <xdr:colOff>178594</xdr:colOff>
      <xdr:row>21</xdr:row>
      <xdr:rowOff>54428</xdr:rowOff>
    </xdr:from>
    <xdr:to>
      <xdr:col>3</xdr:col>
      <xdr:colOff>925642</xdr:colOff>
      <xdr:row>21</xdr:row>
      <xdr:rowOff>530678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169535" y="8529320"/>
          <a:ext cx="746760" cy="476250"/>
        </a:xfrm>
        <a:prstGeom prst="rect">
          <a:avLst/>
        </a:prstGeom>
      </xdr:spPr>
    </xdr:pic>
    <xdr:clientData/>
  </xdr:twoCellAnchor>
  <xdr:twoCellAnchor editAs="oneCell">
    <xdr:from>
      <xdr:col>3</xdr:col>
      <xdr:colOff>202408</xdr:colOff>
      <xdr:row>20</xdr:row>
      <xdr:rowOff>83344</xdr:rowOff>
    </xdr:from>
    <xdr:to>
      <xdr:col>3</xdr:col>
      <xdr:colOff>978331</xdr:colOff>
      <xdr:row>20</xdr:row>
      <xdr:rowOff>517071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5193030" y="7939405"/>
          <a:ext cx="775970" cy="433705"/>
        </a:xfrm>
        <a:prstGeom prst="rect">
          <a:avLst/>
        </a:prstGeom>
      </xdr:spPr>
    </xdr:pic>
    <xdr:clientData/>
  </xdr:twoCellAnchor>
  <xdr:twoCellAnchor editAs="oneCell">
    <xdr:from>
      <xdr:col>3</xdr:col>
      <xdr:colOff>204108</xdr:colOff>
      <xdr:row>17</xdr:row>
      <xdr:rowOff>47624</xdr:rowOff>
    </xdr:from>
    <xdr:to>
      <xdr:col>3</xdr:col>
      <xdr:colOff>1053169</xdr:colOff>
      <xdr:row>17</xdr:row>
      <xdr:rowOff>517071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5194935" y="6179185"/>
          <a:ext cx="848995" cy="469900"/>
        </a:xfrm>
        <a:prstGeom prst="rect">
          <a:avLst/>
        </a:prstGeom>
      </xdr:spPr>
    </xdr:pic>
    <xdr:clientData/>
  </xdr:twoCellAnchor>
  <xdr:twoCellAnchor editAs="oneCell">
    <xdr:from>
      <xdr:col>4</xdr:col>
      <xdr:colOff>238125</xdr:colOff>
      <xdr:row>21</xdr:row>
      <xdr:rowOff>40821</xdr:rowOff>
    </xdr:from>
    <xdr:to>
      <xdr:col>4</xdr:col>
      <xdr:colOff>1342161</xdr:colOff>
      <xdr:row>21</xdr:row>
      <xdr:rowOff>530678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943725" y="8515985"/>
          <a:ext cx="1103630" cy="489585"/>
        </a:xfrm>
        <a:prstGeom prst="rect">
          <a:avLst/>
        </a:prstGeom>
      </xdr:spPr>
    </xdr:pic>
    <xdr:clientData/>
  </xdr:twoCellAnchor>
  <xdr:twoCellAnchor editAs="oneCell">
    <xdr:from>
      <xdr:col>4</xdr:col>
      <xdr:colOff>173491</xdr:colOff>
      <xdr:row>20</xdr:row>
      <xdr:rowOff>54428</xdr:rowOff>
    </xdr:from>
    <xdr:to>
      <xdr:col>4</xdr:col>
      <xdr:colOff>1256960</xdr:colOff>
      <xdr:row>20</xdr:row>
      <xdr:rowOff>557893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878955" y="7910195"/>
          <a:ext cx="1083310" cy="503555"/>
        </a:xfrm>
        <a:prstGeom prst="rect">
          <a:avLst/>
        </a:prstGeom>
      </xdr:spPr>
    </xdr:pic>
    <xdr:clientData/>
  </xdr:twoCellAnchor>
  <xdr:twoCellAnchor editAs="oneCell">
    <xdr:from>
      <xdr:col>4</xdr:col>
      <xdr:colOff>151380</xdr:colOff>
      <xdr:row>18</xdr:row>
      <xdr:rowOff>38214</xdr:rowOff>
    </xdr:from>
    <xdr:to>
      <xdr:col>4</xdr:col>
      <xdr:colOff>1270568</xdr:colOff>
      <xdr:row>18</xdr:row>
      <xdr:rowOff>544286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856730" y="6779895"/>
          <a:ext cx="1118870" cy="506095"/>
        </a:xfrm>
        <a:prstGeom prst="rect">
          <a:avLst/>
        </a:prstGeom>
      </xdr:spPr>
    </xdr:pic>
    <xdr:clientData/>
  </xdr:twoCellAnchor>
  <xdr:twoCellAnchor editAs="oneCell">
    <xdr:from>
      <xdr:col>4</xdr:col>
      <xdr:colOff>195603</xdr:colOff>
      <xdr:row>19</xdr:row>
      <xdr:rowOff>54429</xdr:rowOff>
    </xdr:from>
    <xdr:to>
      <xdr:col>4</xdr:col>
      <xdr:colOff>1350509</xdr:colOff>
      <xdr:row>19</xdr:row>
      <xdr:rowOff>484389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01180" y="7376795"/>
          <a:ext cx="1154430" cy="429895"/>
        </a:xfrm>
        <a:prstGeom prst="rect">
          <a:avLst/>
        </a:prstGeom>
      </xdr:spPr>
    </xdr:pic>
    <xdr:clientData/>
  </xdr:twoCellAnchor>
  <xdr:twoCellAnchor editAs="oneCell">
    <xdr:from>
      <xdr:col>4</xdr:col>
      <xdr:colOff>207508</xdr:colOff>
      <xdr:row>22</xdr:row>
      <xdr:rowOff>34932</xdr:rowOff>
    </xdr:from>
    <xdr:to>
      <xdr:col>4</xdr:col>
      <xdr:colOff>1231446</xdr:colOff>
      <xdr:row>22</xdr:row>
      <xdr:rowOff>449035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912610" y="9091295"/>
          <a:ext cx="1024255" cy="414020"/>
        </a:xfrm>
        <a:prstGeom prst="rect">
          <a:avLst/>
        </a:prstGeom>
      </xdr:spPr>
    </xdr:pic>
    <xdr:clientData/>
  </xdr:twoCellAnchor>
  <xdr:twoCellAnchor editAs="oneCell">
    <xdr:from>
      <xdr:col>3</xdr:col>
      <xdr:colOff>244929</xdr:colOff>
      <xdr:row>18</xdr:row>
      <xdr:rowOff>10205</xdr:rowOff>
    </xdr:from>
    <xdr:to>
      <xdr:col>3</xdr:col>
      <xdr:colOff>993322</xdr:colOff>
      <xdr:row>18</xdr:row>
      <xdr:rowOff>487689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235575" y="6751955"/>
          <a:ext cx="748665" cy="47752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155120</xdr:colOff>
      <xdr:row>4</xdr:row>
      <xdr:rowOff>287735</xdr:rowOff>
    </xdr:from>
    <xdr:to>
      <xdr:col>4</xdr:col>
      <xdr:colOff>1401899</xdr:colOff>
      <xdr:row>4</xdr:row>
      <xdr:rowOff>1333250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03340" y="1335405"/>
          <a:ext cx="1246505" cy="1045210"/>
        </a:xfrm>
        <a:prstGeom prst="rect">
          <a:avLst/>
        </a:prstGeom>
      </xdr:spPr>
    </xdr:pic>
    <xdr:clientData/>
  </xdr:twoCellAnchor>
  <xdr:twoCellAnchor editAs="oneCell">
    <xdr:from>
      <xdr:col>4</xdr:col>
      <xdr:colOff>47113</xdr:colOff>
      <xdr:row>5</xdr:row>
      <xdr:rowOff>421818</xdr:rowOff>
    </xdr:from>
    <xdr:to>
      <xdr:col>4</xdr:col>
      <xdr:colOff>1658708</xdr:colOff>
      <xdr:row>5</xdr:row>
      <xdr:rowOff>628445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95390" y="2867660"/>
          <a:ext cx="1611630" cy="206375"/>
        </a:xfrm>
        <a:prstGeom prst="rect">
          <a:avLst/>
        </a:prstGeom>
      </xdr:spPr>
    </xdr:pic>
    <xdr:clientData/>
  </xdr:twoCellAnchor>
  <xdr:twoCellAnchor>
    <xdr:from>
      <xdr:col>6</xdr:col>
      <xdr:colOff>99388</xdr:colOff>
      <xdr:row>4</xdr:row>
      <xdr:rowOff>192484</xdr:rowOff>
    </xdr:from>
    <xdr:to>
      <xdr:col>6</xdr:col>
      <xdr:colOff>1334477</xdr:colOff>
      <xdr:row>4</xdr:row>
      <xdr:rowOff>1292312</xdr:rowOff>
    </xdr:to>
    <xdr:pic>
      <xdr:nvPicPr>
        <xdr:cNvPr id="4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57385" y="1240155"/>
          <a:ext cx="1235075" cy="1099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54429</xdr:colOff>
      <xdr:row>4</xdr:row>
      <xdr:rowOff>174625</xdr:rowOff>
    </xdr:from>
    <xdr:to>
      <xdr:col>10</xdr:col>
      <xdr:colOff>204108</xdr:colOff>
      <xdr:row>4</xdr:row>
      <xdr:rowOff>1209103</xdr:rowOff>
    </xdr:to>
    <xdr:pic>
      <xdr:nvPicPr>
        <xdr:cNvPr id="5" name="Рисунок 5" descr="корсика.pn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055725" y="1222375"/>
          <a:ext cx="1664335" cy="1034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84828</xdr:colOff>
      <xdr:row>5</xdr:row>
      <xdr:rowOff>458682</xdr:rowOff>
    </xdr:from>
    <xdr:to>
      <xdr:col>6</xdr:col>
      <xdr:colOff>1487809</xdr:colOff>
      <xdr:row>5</xdr:row>
      <xdr:rowOff>621907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>
        <a:xfrm>
          <a:off x="9542780" y="2904490"/>
          <a:ext cx="1403350" cy="1631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1436518</xdr:colOff>
      <xdr:row>5</xdr:row>
      <xdr:rowOff>462643</xdr:rowOff>
    </xdr:from>
    <xdr:to>
      <xdr:col>10</xdr:col>
      <xdr:colOff>629322</xdr:colOff>
      <xdr:row>5</xdr:row>
      <xdr:rowOff>613029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>
        <a:xfrm>
          <a:off x="13923645" y="2908300"/>
          <a:ext cx="2221865" cy="1504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517072</xdr:colOff>
      <xdr:row>5</xdr:row>
      <xdr:rowOff>440871</xdr:rowOff>
    </xdr:from>
    <xdr:to>
      <xdr:col>3</xdr:col>
      <xdr:colOff>620258</xdr:colOff>
      <xdr:row>5</xdr:row>
      <xdr:rowOff>647498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36340" y="2886710"/>
          <a:ext cx="1617345" cy="206375"/>
        </a:xfrm>
        <a:prstGeom prst="rect">
          <a:avLst/>
        </a:prstGeom>
      </xdr:spPr>
    </xdr:pic>
    <xdr:clientData/>
  </xdr:twoCellAnchor>
  <xdr:twoCellAnchor editAs="oneCell">
    <xdr:from>
      <xdr:col>1</xdr:col>
      <xdr:colOff>101319</xdr:colOff>
      <xdr:row>5</xdr:row>
      <xdr:rowOff>396933</xdr:rowOff>
    </xdr:from>
    <xdr:to>
      <xdr:col>1</xdr:col>
      <xdr:colOff>1727372</xdr:colOff>
      <xdr:row>5</xdr:row>
      <xdr:rowOff>603560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82090" y="2842895"/>
          <a:ext cx="1626235" cy="206375"/>
        </a:xfrm>
        <a:prstGeom prst="rect">
          <a:avLst/>
        </a:prstGeom>
      </xdr:spPr>
    </xdr:pic>
    <xdr:clientData/>
  </xdr:twoCellAnchor>
  <xdr:twoCellAnchor editAs="oneCell">
    <xdr:from>
      <xdr:col>1</xdr:col>
      <xdr:colOff>167425</xdr:colOff>
      <xdr:row>4</xdr:row>
      <xdr:rowOff>217317</xdr:rowOff>
    </xdr:from>
    <xdr:to>
      <xdr:col>1</xdr:col>
      <xdr:colOff>1472355</xdr:colOff>
      <xdr:row>4</xdr:row>
      <xdr:rowOff>1217016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48130" y="1264920"/>
          <a:ext cx="1304925" cy="99949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36910</xdr:rowOff>
    </xdr:from>
    <xdr:to>
      <xdr:col>3</xdr:col>
      <xdr:colOff>245805</xdr:colOff>
      <xdr:row>4</xdr:row>
      <xdr:rowOff>1343817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219450" y="1084580"/>
          <a:ext cx="1760220" cy="13068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810727</xdr:colOff>
      <xdr:row>2</xdr:row>
      <xdr:rowOff>155482</xdr:rowOff>
    </xdr:from>
    <xdr:to>
      <xdr:col>4</xdr:col>
      <xdr:colOff>718478</xdr:colOff>
      <xdr:row>2</xdr:row>
      <xdr:rowOff>1184203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63210" y="574040"/>
          <a:ext cx="1955800" cy="1028700"/>
        </a:xfrm>
        <a:prstGeom prst="rect">
          <a:avLst/>
        </a:prstGeom>
      </xdr:spPr>
    </xdr:pic>
    <xdr:clientData/>
  </xdr:twoCellAnchor>
  <xdr:twoCellAnchor editAs="oneCell">
    <xdr:from>
      <xdr:col>5</xdr:col>
      <xdr:colOff>55866</xdr:colOff>
      <xdr:row>2</xdr:row>
      <xdr:rowOff>185242</xdr:rowOff>
    </xdr:from>
    <xdr:to>
      <xdr:col>5</xdr:col>
      <xdr:colOff>2019861</xdr:colOff>
      <xdr:row>2</xdr:row>
      <xdr:rowOff>1219386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03945" y="603885"/>
          <a:ext cx="1964055" cy="1034415"/>
        </a:xfrm>
        <a:prstGeom prst="rect">
          <a:avLst/>
        </a:prstGeom>
      </xdr:spPr>
    </xdr:pic>
    <xdr:clientData/>
  </xdr:twoCellAnchor>
  <xdr:twoCellAnchor editAs="oneCell">
    <xdr:from>
      <xdr:col>2</xdr:col>
      <xdr:colOff>222917</xdr:colOff>
      <xdr:row>2</xdr:row>
      <xdr:rowOff>70115</xdr:rowOff>
    </xdr:from>
    <xdr:to>
      <xdr:col>2</xdr:col>
      <xdr:colOff>1638759</xdr:colOff>
      <xdr:row>2</xdr:row>
      <xdr:rowOff>1257671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727960" y="488950"/>
          <a:ext cx="1415415" cy="1187450"/>
        </a:xfrm>
        <a:prstGeom prst="rect">
          <a:avLst/>
        </a:prstGeom>
      </xdr:spPr>
    </xdr:pic>
    <xdr:clientData/>
  </xdr:twoCellAnchor>
  <xdr:twoCellAnchor editAs="oneCell">
    <xdr:from>
      <xdr:col>3</xdr:col>
      <xdr:colOff>64533</xdr:colOff>
      <xdr:row>3</xdr:row>
      <xdr:rowOff>78442</xdr:rowOff>
    </xdr:from>
    <xdr:to>
      <xdr:col>3</xdr:col>
      <xdr:colOff>1901668</xdr:colOff>
      <xdr:row>3</xdr:row>
      <xdr:rowOff>307127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617085" y="1773555"/>
          <a:ext cx="1837055" cy="2286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142474</xdr:colOff>
      <xdr:row>3</xdr:row>
      <xdr:rowOff>127458</xdr:rowOff>
    </xdr:from>
    <xdr:to>
      <xdr:col>2</xdr:col>
      <xdr:colOff>1804147</xdr:colOff>
      <xdr:row>3</xdr:row>
      <xdr:rowOff>339424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647315" y="1822450"/>
          <a:ext cx="1661795" cy="212090"/>
        </a:xfrm>
        <a:prstGeom prst="rect">
          <a:avLst/>
        </a:prstGeom>
      </xdr:spPr>
    </xdr:pic>
    <xdr:clientData/>
  </xdr:twoCellAnchor>
  <xdr:twoCellAnchor editAs="oneCell">
    <xdr:from>
      <xdr:col>5</xdr:col>
      <xdr:colOff>80445</xdr:colOff>
      <xdr:row>3</xdr:row>
      <xdr:rowOff>67675</xdr:rowOff>
    </xdr:from>
    <xdr:to>
      <xdr:col>5</xdr:col>
      <xdr:colOff>2005855</xdr:colOff>
      <xdr:row>3</xdr:row>
      <xdr:rowOff>285235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8710" y="1762760"/>
          <a:ext cx="1925320" cy="217805"/>
        </a:xfrm>
        <a:prstGeom prst="rect">
          <a:avLst/>
        </a:prstGeom>
      </xdr:spPr>
    </xdr:pic>
    <xdr:clientData/>
  </xdr:twoCellAnchor>
  <xdr:twoCellAnchor editAs="oneCell">
    <xdr:from>
      <xdr:col>4</xdr:col>
      <xdr:colOff>78442</xdr:colOff>
      <xdr:row>3</xdr:row>
      <xdr:rowOff>106615</xdr:rowOff>
    </xdr:from>
    <xdr:to>
      <xdr:col>4</xdr:col>
      <xdr:colOff>1994647</xdr:colOff>
      <xdr:row>3</xdr:row>
      <xdr:rowOff>283713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678930" y="1801495"/>
          <a:ext cx="1916430" cy="177165"/>
        </a:xfrm>
        <a:prstGeom prst="rect">
          <a:avLst/>
        </a:prstGeom>
      </xdr:spPr>
    </xdr:pic>
    <xdr:clientData/>
  </xdr:twoCellAnchor>
  <xdr:twoCellAnchor editAs="oneCell">
    <xdr:from>
      <xdr:col>4</xdr:col>
      <xdr:colOff>289827</xdr:colOff>
      <xdr:row>8</xdr:row>
      <xdr:rowOff>0</xdr:rowOff>
    </xdr:from>
    <xdr:to>
      <xdr:col>5</xdr:col>
      <xdr:colOff>251153</xdr:colOff>
      <xdr:row>8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890385" y="2581275"/>
          <a:ext cx="2009140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164936</xdr:colOff>
      <xdr:row>8</xdr:row>
      <xdr:rowOff>0</xdr:rowOff>
    </xdr:from>
    <xdr:to>
      <xdr:col>5</xdr:col>
      <xdr:colOff>456536</xdr:colOff>
      <xdr:row>8</xdr:row>
      <xdr:rowOff>2598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765290" y="2581275"/>
          <a:ext cx="2339340" cy="2540"/>
        </a:xfrm>
        <a:prstGeom prst="rect">
          <a:avLst/>
        </a:prstGeom>
      </xdr:spPr>
    </xdr:pic>
    <xdr:clientData/>
  </xdr:twoCellAnchor>
  <xdr:twoCellAnchor editAs="oneCell">
    <xdr:from>
      <xdr:col>5</xdr:col>
      <xdr:colOff>244928</xdr:colOff>
      <xdr:row>8</xdr:row>
      <xdr:rowOff>0</xdr:rowOff>
    </xdr:from>
    <xdr:to>
      <xdr:col>6</xdr:col>
      <xdr:colOff>378199</xdr:colOff>
      <xdr:row>8</xdr:row>
      <xdr:rowOff>4508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3175" y="2581275"/>
          <a:ext cx="2181225" cy="44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76</xdr:row>
      <xdr:rowOff>0</xdr:rowOff>
    </xdr:from>
    <xdr:to>
      <xdr:col>4</xdr:col>
      <xdr:colOff>132236</xdr:colOff>
      <xdr:row>76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00" y="2251710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4</xdr:col>
      <xdr:colOff>132236</xdr:colOff>
      <xdr:row>97</xdr:row>
      <xdr:rowOff>525</xdr:rowOff>
    </xdr:to>
    <xdr:pic>
      <xdr:nvPicPr>
        <xdr:cNvPr id="18" name="Рисунок 17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00" y="27479625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4</xdr:col>
      <xdr:colOff>132236</xdr:colOff>
      <xdr:row>89</xdr:row>
      <xdr:rowOff>525</xdr:rowOff>
    </xdr:to>
    <xdr:pic>
      <xdr:nvPicPr>
        <xdr:cNvPr id="23" name="Рисунок 2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00" y="26031825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4</xdr:col>
      <xdr:colOff>132236</xdr:colOff>
      <xdr:row>85</xdr:row>
      <xdr:rowOff>525</xdr:rowOff>
    </xdr:to>
    <xdr:pic>
      <xdr:nvPicPr>
        <xdr:cNvPr id="24" name="Рисунок 2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62200" y="24117300"/>
          <a:ext cx="1627505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84</xdr:row>
      <xdr:rowOff>0</xdr:rowOff>
    </xdr:from>
    <xdr:to>
      <xdr:col>11</xdr:col>
      <xdr:colOff>1627661</xdr:colOff>
      <xdr:row>84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269557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514078</xdr:colOff>
      <xdr:row>72</xdr:row>
      <xdr:rowOff>67108</xdr:rowOff>
    </xdr:from>
    <xdr:to>
      <xdr:col>3</xdr:col>
      <xdr:colOff>1097824</xdr:colOff>
      <xdr:row>72</xdr:row>
      <xdr:rowOff>1470290</xdr:rowOff>
    </xdr:to>
    <xdr:pic>
      <xdr:nvPicPr>
        <xdr:cNvPr id="3" name="Рисунок 2" descr="Купить фурнитуру Ручки-лодочки MHS150 в Санкт-Петербурге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 rot="17288983">
          <a:off x="2466340" y="21640800"/>
          <a:ext cx="1403350" cy="5842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216474</xdr:colOff>
      <xdr:row>72</xdr:row>
      <xdr:rowOff>242251</xdr:rowOff>
    </xdr:from>
    <xdr:to>
      <xdr:col>4</xdr:col>
      <xdr:colOff>1332169</xdr:colOff>
      <xdr:row>72</xdr:row>
      <xdr:rowOff>1474791</xdr:rowOff>
    </xdr:to>
    <xdr:pic>
      <xdr:nvPicPr>
        <xdr:cNvPr id="4" name="Рисунок 3" descr="Ручки для раздвижных дверей круглые MORELLI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5500" t="25832" b="24834"/>
        <a:stretch>
          <a:fillRect/>
        </a:stretch>
      </xdr:blipFill>
      <xdr:spPr>
        <a:xfrm rot="16200000">
          <a:off x="4015105" y="21464905"/>
          <a:ext cx="1232535" cy="11156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8</xdr:row>
      <xdr:rowOff>38100</xdr:rowOff>
    </xdr:from>
    <xdr:to>
      <xdr:col>3</xdr:col>
      <xdr:colOff>1036092</xdr:colOff>
      <xdr:row>8</xdr:row>
      <xdr:rowOff>1104900</xdr:rowOff>
    </xdr:to>
    <xdr:pic>
      <xdr:nvPicPr>
        <xdr:cNvPr id="5" name="Рисунок 4" descr="armadillo_optimum_sc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600325" y="1866900"/>
          <a:ext cx="797560" cy="1066800"/>
        </a:xfrm>
        <a:prstGeom prst="rect">
          <a:avLst/>
        </a:prstGeom>
      </xdr:spPr>
    </xdr:pic>
    <xdr:clientData/>
  </xdr:twoCellAnchor>
  <xdr:twoCellAnchor editAs="oneCell">
    <xdr:from>
      <xdr:col>4</xdr:col>
      <xdr:colOff>257177</xdr:colOff>
      <xdr:row>8</xdr:row>
      <xdr:rowOff>50168</xdr:rowOff>
    </xdr:from>
    <xdr:to>
      <xdr:col>4</xdr:col>
      <xdr:colOff>1009651</xdr:colOff>
      <xdr:row>8</xdr:row>
      <xdr:rowOff>1056149</xdr:rowOff>
    </xdr:to>
    <xdr:pic>
      <xdr:nvPicPr>
        <xdr:cNvPr id="6" name="Рисунок 5" descr="armadillo_simon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14800" y="1878965"/>
          <a:ext cx="752475" cy="1005840"/>
        </a:xfrm>
        <a:prstGeom prst="rect">
          <a:avLst/>
        </a:prstGeom>
      </xdr:spPr>
    </xdr:pic>
    <xdr:clientData/>
  </xdr:twoCellAnchor>
  <xdr:twoCellAnchor editAs="oneCell">
    <xdr:from>
      <xdr:col>8</xdr:col>
      <xdr:colOff>295276</xdr:colOff>
      <xdr:row>8</xdr:row>
      <xdr:rowOff>101837</xdr:rowOff>
    </xdr:from>
    <xdr:to>
      <xdr:col>8</xdr:col>
      <xdr:colOff>1019175</xdr:colOff>
      <xdr:row>8</xdr:row>
      <xdr:rowOff>1027574</xdr:rowOff>
    </xdr:to>
    <xdr:pic>
      <xdr:nvPicPr>
        <xdr:cNvPr id="7" name="Рисунок 6" descr="HH3.pn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981825" y="1930400"/>
          <a:ext cx="723900" cy="925830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409576</xdr:colOff>
      <xdr:row>8</xdr:row>
      <xdr:rowOff>57093</xdr:rowOff>
    </xdr:from>
    <xdr:to>
      <xdr:col>9</xdr:col>
      <xdr:colOff>1190625</xdr:colOff>
      <xdr:row>8</xdr:row>
      <xdr:rowOff>1113300</xdr:rowOff>
    </xdr:to>
    <xdr:pic>
      <xdr:nvPicPr>
        <xdr:cNvPr id="8" name="Рисунок 7" descr="krona_koblenz_kubica_2400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77250" y="1885315"/>
          <a:ext cx="781050" cy="105664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26</xdr:row>
      <xdr:rowOff>57150</xdr:rowOff>
    </xdr:from>
    <xdr:to>
      <xdr:col>4</xdr:col>
      <xdr:colOff>1271767</xdr:colOff>
      <xdr:row>26</xdr:row>
      <xdr:rowOff>742950</xdr:rowOff>
    </xdr:to>
    <xdr:pic>
      <xdr:nvPicPr>
        <xdr:cNvPr id="9" name="Рисунок 8" descr="morelli_m1895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43350" y="7105650"/>
          <a:ext cx="1185545" cy="685800"/>
        </a:xfrm>
        <a:prstGeom prst="rect">
          <a:avLst/>
        </a:prstGeom>
      </xdr:spPr>
    </xdr:pic>
    <xdr:clientData/>
  </xdr:twoCellAnchor>
  <xdr:twoCellAnchor editAs="oneCell">
    <xdr:from>
      <xdr:col>9</xdr:col>
      <xdr:colOff>247650</xdr:colOff>
      <xdr:row>25</xdr:row>
      <xdr:rowOff>95249</xdr:rowOff>
    </xdr:from>
    <xdr:to>
      <xdr:col>9</xdr:col>
      <xdr:colOff>1235484</xdr:colOff>
      <xdr:row>27</xdr:row>
      <xdr:rowOff>57150</xdr:rowOff>
    </xdr:to>
    <xdr:pic>
      <xdr:nvPicPr>
        <xdr:cNvPr id="10" name="Рисунок 9" descr="morelli_m1885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315325" y="6952615"/>
          <a:ext cx="987425" cy="98171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142876</xdr:colOff>
      <xdr:row>72</xdr:row>
      <xdr:rowOff>123824</xdr:rowOff>
    </xdr:from>
    <xdr:to>
      <xdr:col>5</xdr:col>
      <xdr:colOff>1228725</xdr:colOff>
      <xdr:row>72</xdr:row>
      <xdr:rowOff>1610335</xdr:rowOff>
    </xdr:to>
    <xdr:pic>
      <xdr:nvPicPr>
        <xdr:cNvPr id="11" name="Рисунок 10" descr="ручка_квадратная_morelli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381625" y="21287740"/>
          <a:ext cx="1085850" cy="1486535"/>
        </a:xfrm>
        <a:prstGeom prst="rect">
          <a:avLst/>
        </a:prstGeom>
      </xdr:spPr>
    </xdr:pic>
    <xdr:clientData/>
  </xdr:twoCellAnchor>
  <xdr:twoCellAnchor editAs="oneCell">
    <xdr:from>
      <xdr:col>10</xdr:col>
      <xdr:colOff>209551</xdr:colOff>
      <xdr:row>8</xdr:row>
      <xdr:rowOff>100356</xdr:rowOff>
    </xdr:from>
    <xdr:to>
      <xdr:col>10</xdr:col>
      <xdr:colOff>1276350</xdr:colOff>
      <xdr:row>8</xdr:row>
      <xdr:rowOff>1094249</xdr:rowOff>
    </xdr:to>
    <xdr:pic>
      <xdr:nvPicPr>
        <xdr:cNvPr id="12" name="Рисунок 11" descr="aldeghi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858375" y="1929130"/>
          <a:ext cx="1066800" cy="993775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72</xdr:row>
      <xdr:rowOff>190500</xdr:rowOff>
    </xdr:from>
    <xdr:to>
      <xdr:col>9</xdr:col>
      <xdr:colOff>1430749</xdr:colOff>
      <xdr:row>72</xdr:row>
      <xdr:rowOff>1409700</xdr:rowOff>
    </xdr:to>
    <xdr:pic>
      <xdr:nvPicPr>
        <xdr:cNvPr id="13" name="Рисунок 12" descr="mini_938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8267700" y="21355050"/>
          <a:ext cx="1230630" cy="12192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72</xdr:row>
      <xdr:rowOff>114300</xdr:rowOff>
    </xdr:from>
    <xdr:to>
      <xdr:col>10</xdr:col>
      <xdr:colOff>1430749</xdr:colOff>
      <xdr:row>72</xdr:row>
      <xdr:rowOff>1333500</xdr:rowOff>
    </xdr:to>
    <xdr:pic>
      <xdr:nvPicPr>
        <xdr:cNvPr id="14" name="Рисунок 13" descr="mini_937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848850" y="21278850"/>
          <a:ext cx="1230630" cy="1219200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82</xdr:row>
      <xdr:rowOff>95250</xdr:rowOff>
    </xdr:from>
    <xdr:to>
      <xdr:col>5</xdr:col>
      <xdr:colOff>163431</xdr:colOff>
      <xdr:row>82</xdr:row>
      <xdr:rowOff>1238250</xdr:rowOff>
    </xdr:to>
    <xdr:pic>
      <xdr:nvPicPr>
        <xdr:cNvPr id="15" name="Рисунок 14" descr="порог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86225" y="25546050"/>
          <a:ext cx="131572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247651</xdr:colOff>
      <xdr:row>95</xdr:row>
      <xdr:rowOff>57150</xdr:rowOff>
    </xdr:from>
    <xdr:to>
      <xdr:col>2</xdr:col>
      <xdr:colOff>1395549</xdr:colOff>
      <xdr:row>96</xdr:row>
      <xdr:rowOff>10140</xdr:rowOff>
    </xdr:to>
    <xdr:pic>
      <xdr:nvPicPr>
        <xdr:cNvPr id="16" name="Рисунок 15" descr="trixie.jpg"/>
        <xdr:cNvPicPr>
          <a:picLocks noChangeAspect="1"/>
        </xdr:cNvPicPr>
      </xdr:nvPicPr>
      <xdr:blipFill>
        <a:blip xmlns:r="http://schemas.openxmlformats.org/officeDocument/2006/relationships" r:embed="rId15" cstate="print">
          <a:lum/>
        </a:blip>
        <a:stretch>
          <a:fillRect/>
        </a:stretch>
      </xdr:blipFill>
      <xdr:spPr>
        <a:xfrm>
          <a:off x="695325" y="29003625"/>
          <a:ext cx="1147445" cy="1295400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95</xdr:row>
      <xdr:rowOff>257175</xdr:rowOff>
    </xdr:from>
    <xdr:to>
      <xdr:col>3</xdr:col>
      <xdr:colOff>1381125</xdr:colOff>
      <xdr:row>95</xdr:row>
      <xdr:rowOff>1264432</xdr:rowOff>
    </xdr:to>
    <xdr:pic>
      <xdr:nvPicPr>
        <xdr:cNvPr id="17" name="Рисунок 16" descr="вент_решётка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4412" r="3676"/>
        <a:stretch>
          <a:fillRect/>
        </a:stretch>
      </xdr:blipFill>
      <xdr:spPr>
        <a:xfrm>
          <a:off x="2419350" y="29203650"/>
          <a:ext cx="1323975" cy="100711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105</xdr:row>
      <xdr:rowOff>0</xdr:rowOff>
    </xdr:from>
    <xdr:to>
      <xdr:col>11</xdr:col>
      <xdr:colOff>1627661</xdr:colOff>
      <xdr:row>105</xdr:row>
      <xdr:rowOff>525</xdr:rowOff>
    </xdr:to>
    <xdr:pic>
      <xdr:nvPicPr>
        <xdr:cNvPr id="18" name="Рисунок 17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32204025"/>
          <a:ext cx="1627505" cy="0"/>
        </a:xfrm>
        <a:prstGeom prst="rect">
          <a:avLst/>
        </a:prstGeom>
      </xdr:spPr>
    </xdr:pic>
    <xdr:clientData/>
  </xdr:twoCellAnchor>
  <xdr:twoCellAnchor>
    <xdr:from>
      <xdr:col>8</xdr:col>
      <xdr:colOff>209550</xdr:colOff>
      <xdr:row>72</xdr:row>
      <xdr:rowOff>142875</xdr:rowOff>
    </xdr:from>
    <xdr:to>
      <xdr:col>8</xdr:col>
      <xdr:colOff>1182479</xdr:colOff>
      <xdr:row>72</xdr:row>
      <xdr:rowOff>1590675</xdr:rowOff>
    </xdr:to>
    <xdr:grpSp>
      <xdr:nvGrpSpPr>
        <xdr:cNvPr id="19" name="Группа 18"/>
        <xdr:cNvGrpSpPr/>
      </xdr:nvGrpSpPr>
      <xdr:grpSpPr>
        <a:xfrm>
          <a:off x="6896100" y="21307425"/>
          <a:ext cx="972820" cy="1447800"/>
          <a:chOff x="6364830" y="13475346"/>
          <a:chExt cx="972929" cy="1634972"/>
        </a:xfrm>
      </xdr:grpSpPr>
      <xdr:pic>
        <xdr:nvPicPr>
          <xdr:cNvPr id="20" name="Рисунок 19" descr="ручка_прямоугольная_armadillo.jpg"/>
          <xdr:cNvPicPr>
            <a:picLocks noChangeAspect="1"/>
          </xdr:cNvPicPr>
        </xdr:nvPicPr>
        <xdr:blipFill>
          <a:blip xmlns:r="http://schemas.openxmlformats.org/officeDocument/2006/relationships" r:embed="rId17" cstate="print"/>
          <a:stretch>
            <a:fillRect/>
          </a:stretch>
        </xdr:blipFill>
        <xdr:spPr>
          <a:xfrm>
            <a:off x="6728159" y="13491911"/>
            <a:ext cx="609600" cy="1618407"/>
          </a:xfrm>
          <a:prstGeom prst="rect">
            <a:avLst/>
          </a:prstGeom>
        </xdr:spPr>
      </xdr:pic>
      <xdr:pic>
        <xdr:nvPicPr>
          <xdr:cNvPr id="21" name="Рисунок 20" descr="ручка_квадратная_morelli.jpg"/>
          <xdr:cNvPicPr>
            <a:picLocks noChangeAspect="1"/>
          </xdr:cNvPicPr>
        </xdr:nvPicPr>
        <xdr:blipFill>
          <a:blip xmlns:r="http://schemas.openxmlformats.org/officeDocument/2006/relationships" r:embed="rId10" cstate="print"/>
          <a:srcRect l="1" t="2" r="63532" b="68766"/>
          <a:stretch>
            <a:fillRect/>
          </a:stretch>
        </xdr:blipFill>
        <xdr:spPr>
          <a:xfrm>
            <a:off x="6364830" y="13475346"/>
            <a:ext cx="396000" cy="450000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285751</xdr:colOff>
      <xdr:row>8</xdr:row>
      <xdr:rowOff>87038</xdr:rowOff>
    </xdr:from>
    <xdr:to>
      <xdr:col>5</xdr:col>
      <xdr:colOff>990600</xdr:colOff>
      <xdr:row>8</xdr:row>
      <xdr:rowOff>988444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1915795"/>
          <a:ext cx="704850" cy="90106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97</xdr:row>
      <xdr:rowOff>0</xdr:rowOff>
    </xdr:from>
    <xdr:to>
      <xdr:col>11</xdr:col>
      <xdr:colOff>1627661</xdr:colOff>
      <xdr:row>97</xdr:row>
      <xdr:rowOff>525</xdr:rowOff>
    </xdr:to>
    <xdr:pic>
      <xdr:nvPicPr>
        <xdr:cNvPr id="23" name="Рисунок 2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306133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93</xdr:row>
      <xdr:rowOff>0</xdr:rowOff>
    </xdr:from>
    <xdr:to>
      <xdr:col>11</xdr:col>
      <xdr:colOff>1627661</xdr:colOff>
      <xdr:row>93</xdr:row>
      <xdr:rowOff>525</xdr:rowOff>
    </xdr:to>
    <xdr:pic>
      <xdr:nvPicPr>
        <xdr:cNvPr id="24" name="Рисунок 2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01425" y="28565475"/>
          <a:ext cx="1627505" cy="0"/>
        </a:xfrm>
        <a:prstGeom prst="rect">
          <a:avLst/>
        </a:prstGeom>
      </xdr:spPr>
    </xdr:pic>
    <xdr:clientData/>
  </xdr:twoCellAnchor>
  <xdr:twoCellAnchor>
    <xdr:from>
      <xdr:col>4</xdr:col>
      <xdr:colOff>790575</xdr:colOff>
      <xdr:row>95</xdr:row>
      <xdr:rowOff>409575</xdr:rowOff>
    </xdr:from>
    <xdr:to>
      <xdr:col>8</xdr:col>
      <xdr:colOff>809625</xdr:colOff>
      <xdr:row>95</xdr:row>
      <xdr:rowOff>1257300</xdr:rowOff>
    </xdr:to>
    <xdr:sp macro="" textlink="">
      <xdr:nvSpPr>
        <xdr:cNvPr id="25" name="Прямоугольник 24"/>
        <xdr:cNvSpPr/>
      </xdr:nvSpPr>
      <xdr:spPr>
        <a:xfrm>
          <a:off x="4648200" y="29356050"/>
          <a:ext cx="2847975" cy="847725"/>
        </a:xfrm>
        <a:prstGeom prst="rect">
          <a:avLst/>
        </a:prstGeom>
        <a:solidFill>
          <a:schemeClr val="bg1">
            <a:lumMod val="85000"/>
          </a:schemeClr>
        </a:solidFill>
        <a:ln>
          <a:solidFill>
            <a:schemeClr val="bg1">
              <a:lumMod val="8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3</xdr:col>
      <xdr:colOff>158648</xdr:colOff>
      <xdr:row>45</xdr:row>
      <xdr:rowOff>164822</xdr:rowOff>
    </xdr:from>
    <xdr:to>
      <xdr:col>3</xdr:col>
      <xdr:colOff>1183256</xdr:colOff>
      <xdr:row>46</xdr:row>
      <xdr:rowOff>104775</xdr:rowOff>
    </xdr:to>
    <xdr:pic>
      <xdr:nvPicPr>
        <xdr:cNvPr id="26" name="Рисунок 25" descr="1.pn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520315" y="11651615"/>
          <a:ext cx="1024890" cy="1073785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54</xdr:row>
      <xdr:rowOff>142875</xdr:rowOff>
    </xdr:from>
    <xdr:to>
      <xdr:col>3</xdr:col>
      <xdr:colOff>1282265</xdr:colOff>
      <xdr:row>54</xdr:row>
      <xdr:rowOff>857249</xdr:rowOff>
    </xdr:to>
    <xdr:pic>
      <xdr:nvPicPr>
        <xdr:cNvPr id="27" name="Рисунок 26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457450" y="14706600"/>
          <a:ext cx="1186815" cy="71374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66675</xdr:colOff>
      <xdr:row>54</xdr:row>
      <xdr:rowOff>134158</xdr:rowOff>
    </xdr:from>
    <xdr:to>
      <xdr:col>8</xdr:col>
      <xdr:colOff>1247775</xdr:colOff>
      <xdr:row>54</xdr:row>
      <xdr:rowOff>914400</xdr:rowOff>
    </xdr:to>
    <xdr:pic>
      <xdr:nvPicPr>
        <xdr:cNvPr id="28" name="Рисунок 27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53225" y="14697710"/>
          <a:ext cx="1181100" cy="7804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171451</xdr:colOff>
      <xdr:row>54</xdr:row>
      <xdr:rowOff>180974</xdr:rowOff>
    </xdr:from>
    <xdr:to>
      <xdr:col>5</xdr:col>
      <xdr:colOff>1253717</xdr:colOff>
      <xdr:row>54</xdr:row>
      <xdr:rowOff>819149</xdr:rowOff>
    </xdr:to>
    <xdr:pic>
      <xdr:nvPicPr>
        <xdr:cNvPr id="29" name="Рисунок 28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410200" y="14744065"/>
          <a:ext cx="1082040" cy="6381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190501</xdr:colOff>
      <xdr:row>54</xdr:row>
      <xdr:rowOff>133349</xdr:rowOff>
    </xdr:from>
    <xdr:to>
      <xdr:col>10</xdr:col>
      <xdr:colOff>1353674</xdr:colOff>
      <xdr:row>54</xdr:row>
      <xdr:rowOff>942974</xdr:rowOff>
    </xdr:to>
    <xdr:pic>
      <xdr:nvPicPr>
        <xdr:cNvPr id="30" name="Рисунок 29" descr="Завертка сантехническая MORELLI MH-WC-S6 SC Цвет -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839325" y="14696440"/>
          <a:ext cx="1162685" cy="8096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266700</xdr:colOff>
      <xdr:row>54</xdr:row>
      <xdr:rowOff>114300</xdr:rowOff>
    </xdr:from>
    <xdr:to>
      <xdr:col>9</xdr:col>
      <xdr:colOff>1394323</xdr:colOff>
      <xdr:row>54</xdr:row>
      <xdr:rowOff>876300</xdr:rowOff>
    </xdr:to>
    <xdr:pic>
      <xdr:nvPicPr>
        <xdr:cNvPr id="31" name="Рисунок 30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34375" y="14678025"/>
          <a:ext cx="1127125" cy="762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54</xdr:row>
      <xdr:rowOff>199331</xdr:rowOff>
    </xdr:from>
    <xdr:to>
      <xdr:col>4</xdr:col>
      <xdr:colOff>1266825</xdr:colOff>
      <xdr:row>54</xdr:row>
      <xdr:rowOff>866774</xdr:rowOff>
    </xdr:to>
    <xdr:pic>
      <xdr:nvPicPr>
        <xdr:cNvPr id="32" name="Рисунок 31" descr="morelli.ru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952875" y="14762480"/>
          <a:ext cx="1171575" cy="66738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295276</xdr:colOff>
      <xdr:row>63</xdr:row>
      <xdr:rowOff>222307</xdr:rowOff>
    </xdr:from>
    <xdr:to>
      <xdr:col>3</xdr:col>
      <xdr:colOff>1285876</xdr:colOff>
      <xdr:row>63</xdr:row>
      <xdr:rowOff>828674</xdr:rowOff>
    </xdr:to>
    <xdr:pic>
      <xdr:nvPicPr>
        <xdr:cNvPr id="33" name="Рисунок 32" descr="Накладки на ключевой цилиндр MORELLI MH-KH SC/CP Цвет - Матовый хром/полированный хром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57475" y="18176875"/>
          <a:ext cx="990600" cy="6057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47625</xdr:colOff>
      <xdr:row>63</xdr:row>
      <xdr:rowOff>104774</xdr:rowOff>
    </xdr:from>
    <xdr:to>
      <xdr:col>8</xdr:col>
      <xdr:colOff>1244428</xdr:colOff>
      <xdr:row>63</xdr:row>
      <xdr:rowOff>971549</xdr:rowOff>
    </xdr:to>
    <xdr:pic>
      <xdr:nvPicPr>
        <xdr:cNvPr id="34" name="Рисунок 33" descr="Накладки на ключевой цилиндр Morelli MH-KH-S SC/CP Цвет - Матовый хром/полированный хром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734175" y="18058765"/>
          <a:ext cx="1196340" cy="8667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57150</xdr:colOff>
      <xdr:row>63</xdr:row>
      <xdr:rowOff>76200</xdr:rowOff>
    </xdr:from>
    <xdr:to>
      <xdr:col>9</xdr:col>
      <xdr:colOff>1404257</xdr:colOff>
      <xdr:row>63</xdr:row>
      <xdr:rowOff>1047750</xdr:rowOff>
    </xdr:to>
    <xdr:pic>
      <xdr:nvPicPr>
        <xdr:cNvPr id="35" name="Рисунок 34" descr="Накладки на ключевой цилиндр Morelli MH-KH-S55 GR/PC Цвет - графит/полированный хром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24825" y="18030825"/>
          <a:ext cx="1346835" cy="9715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114300</xdr:colOff>
      <xdr:row>63</xdr:row>
      <xdr:rowOff>152399</xdr:rowOff>
    </xdr:from>
    <xdr:to>
      <xdr:col>10</xdr:col>
      <xdr:colOff>1362787</xdr:colOff>
      <xdr:row>63</xdr:row>
      <xdr:rowOff>962024</xdr:rowOff>
    </xdr:to>
    <xdr:pic>
      <xdr:nvPicPr>
        <xdr:cNvPr id="36" name="Рисунок 35" descr="Накладки на ключевой цилиндр MORELLI MH-KH-S6 SC Цвет -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9763125" y="18106390"/>
          <a:ext cx="1248410" cy="8096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209550</xdr:colOff>
      <xdr:row>63</xdr:row>
      <xdr:rowOff>161925</xdr:rowOff>
    </xdr:from>
    <xdr:to>
      <xdr:col>4</xdr:col>
      <xdr:colOff>1158688</xdr:colOff>
      <xdr:row>63</xdr:row>
      <xdr:rowOff>895350</xdr:rowOff>
    </xdr:to>
    <xdr:pic>
      <xdr:nvPicPr>
        <xdr:cNvPr id="37" name="Рисунок 36" descr="Накладки на ключевой цилиндр Morelli MH-KH-CLASSIC PC Цвет - хром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067175" y="18116550"/>
          <a:ext cx="948690" cy="7334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104775</xdr:colOff>
      <xdr:row>63</xdr:row>
      <xdr:rowOff>152399</xdr:rowOff>
    </xdr:from>
    <xdr:to>
      <xdr:col>5</xdr:col>
      <xdr:colOff>1285151</xdr:colOff>
      <xdr:row>63</xdr:row>
      <xdr:rowOff>1000124</xdr:rowOff>
    </xdr:to>
    <xdr:pic>
      <xdr:nvPicPr>
        <xdr:cNvPr id="38" name="Рисунок 37" descr="Накладки на ключевой цилиндр MORELLI MH-KH-CLP W/PC - Цвет - белый/хром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43525" y="18106390"/>
          <a:ext cx="1179830" cy="8477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19050</xdr:colOff>
      <xdr:row>45</xdr:row>
      <xdr:rowOff>180975</xdr:rowOff>
    </xdr:from>
    <xdr:to>
      <xdr:col>4</xdr:col>
      <xdr:colOff>1313329</xdr:colOff>
      <xdr:row>45</xdr:row>
      <xdr:rowOff>981075</xdr:rowOff>
    </xdr:to>
    <xdr:pic>
      <xdr:nvPicPr>
        <xdr:cNvPr id="39" name="Рисунок 38" descr="Ключевой цилиндр Morelli ключ/ключ (60 мм) 60C PC Цвет - Хром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3876675" y="11668125"/>
          <a:ext cx="1294130" cy="8001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66675</xdr:colOff>
      <xdr:row>45</xdr:row>
      <xdr:rowOff>84803</xdr:rowOff>
    </xdr:from>
    <xdr:to>
      <xdr:col>5</xdr:col>
      <xdr:colOff>1228725</xdr:colOff>
      <xdr:row>45</xdr:row>
      <xdr:rowOff>933451</xdr:rowOff>
    </xdr:to>
    <xdr:pic>
      <xdr:nvPicPr>
        <xdr:cNvPr id="40" name="Рисунок 39" descr="Ключевой цилиндр Morelli с поворотной ручкой (60 мм) 60CK PC Цвет - Хром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05425" y="11571605"/>
          <a:ext cx="1162050" cy="8489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476251</xdr:colOff>
      <xdr:row>95</xdr:row>
      <xdr:rowOff>104774</xdr:rowOff>
    </xdr:from>
    <xdr:to>
      <xdr:col>9</xdr:col>
      <xdr:colOff>942975</xdr:colOff>
      <xdr:row>95</xdr:row>
      <xdr:rowOff>1271581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3925" y="29050615"/>
          <a:ext cx="466725" cy="11671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24354</xdr:colOff>
      <xdr:row>10</xdr:row>
      <xdr:rowOff>53862</xdr:rowOff>
    </xdr:from>
    <xdr:to>
      <xdr:col>3</xdr:col>
      <xdr:colOff>3838771</xdr:colOff>
      <xdr:row>10</xdr:row>
      <xdr:rowOff>666750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2319655" y="2606040"/>
          <a:ext cx="3814445" cy="6134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256268</xdr:colOff>
      <xdr:row>6</xdr:row>
      <xdr:rowOff>53863</xdr:rowOff>
    </xdr:from>
    <xdr:to>
      <xdr:col>6</xdr:col>
      <xdr:colOff>1231109</xdr:colOff>
      <xdr:row>6</xdr:row>
      <xdr:rowOff>998558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4370705" y="1382395"/>
          <a:ext cx="4137025" cy="94488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312966</xdr:colOff>
      <xdr:row>6</xdr:row>
      <xdr:rowOff>122464</xdr:rowOff>
    </xdr:from>
    <xdr:to>
      <xdr:col>10</xdr:col>
      <xdr:colOff>349252</xdr:colOff>
      <xdr:row>6</xdr:row>
      <xdr:rowOff>868618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 flipV="1">
          <a:off x="9170670" y="1450975"/>
          <a:ext cx="4780280" cy="7461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412950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3" name="Рисунок 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412950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4" name="Рисунок 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412950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63</xdr:row>
      <xdr:rowOff>0</xdr:rowOff>
    </xdr:from>
    <xdr:to>
      <xdr:col>14</xdr:col>
      <xdr:colOff>508473</xdr:colOff>
      <xdr:row>63</xdr:row>
      <xdr:rowOff>525</xdr:rowOff>
    </xdr:to>
    <xdr:pic>
      <xdr:nvPicPr>
        <xdr:cNvPr id="5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230600" y="27412950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96951</xdr:colOff>
      <xdr:row>7</xdr:row>
      <xdr:rowOff>69736</xdr:rowOff>
    </xdr:from>
    <xdr:to>
      <xdr:col>3</xdr:col>
      <xdr:colOff>1320076</xdr:colOff>
      <xdr:row>7</xdr:row>
      <xdr:rowOff>638802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34920" y="2183765"/>
          <a:ext cx="1223010" cy="568960"/>
        </a:xfrm>
        <a:prstGeom prst="rect">
          <a:avLst/>
        </a:prstGeom>
      </xdr:spPr>
    </xdr:pic>
    <xdr:clientData/>
  </xdr:twoCellAnchor>
  <xdr:twoCellAnchor editAs="oneCell">
    <xdr:from>
      <xdr:col>7</xdr:col>
      <xdr:colOff>297655</xdr:colOff>
      <xdr:row>7</xdr:row>
      <xdr:rowOff>86498</xdr:rowOff>
    </xdr:from>
    <xdr:to>
      <xdr:col>7</xdr:col>
      <xdr:colOff>1553400</xdr:colOff>
      <xdr:row>7</xdr:row>
      <xdr:rowOff>642936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203055" y="2200910"/>
          <a:ext cx="1256030" cy="556260"/>
        </a:xfrm>
        <a:prstGeom prst="rect">
          <a:avLst/>
        </a:prstGeom>
      </xdr:spPr>
    </xdr:pic>
    <xdr:clientData/>
  </xdr:twoCellAnchor>
  <xdr:twoCellAnchor editAs="oneCell">
    <xdr:from>
      <xdr:col>4</xdr:col>
      <xdr:colOff>105170</xdr:colOff>
      <xdr:row>7</xdr:row>
      <xdr:rowOff>94356</xdr:rowOff>
    </xdr:from>
    <xdr:to>
      <xdr:col>4</xdr:col>
      <xdr:colOff>1214142</xdr:colOff>
      <xdr:row>7</xdr:row>
      <xdr:rowOff>627063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924300" y="2208530"/>
          <a:ext cx="1109345" cy="532765"/>
        </a:xfrm>
        <a:prstGeom prst="rect">
          <a:avLst/>
        </a:prstGeom>
      </xdr:spPr>
    </xdr:pic>
    <xdr:clientData/>
  </xdr:twoCellAnchor>
  <xdr:twoCellAnchor editAs="oneCell">
    <xdr:from>
      <xdr:col>5</xdr:col>
      <xdr:colOff>386670</xdr:colOff>
      <xdr:row>7</xdr:row>
      <xdr:rowOff>122376</xdr:rowOff>
    </xdr:from>
    <xdr:to>
      <xdr:col>5</xdr:col>
      <xdr:colOff>1479331</xdr:colOff>
      <xdr:row>7</xdr:row>
      <xdr:rowOff>640691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5786755" y="2236470"/>
          <a:ext cx="1092835" cy="518160"/>
        </a:xfrm>
        <a:prstGeom prst="rect">
          <a:avLst/>
        </a:prstGeom>
      </xdr:spPr>
    </xdr:pic>
    <xdr:clientData/>
  </xdr:twoCellAnchor>
  <xdr:twoCellAnchor editAs="oneCell">
    <xdr:from>
      <xdr:col>6</xdr:col>
      <xdr:colOff>77390</xdr:colOff>
      <xdr:row>7</xdr:row>
      <xdr:rowOff>79621</xdr:rowOff>
    </xdr:from>
    <xdr:to>
      <xdr:col>6</xdr:col>
      <xdr:colOff>1235285</xdr:colOff>
      <xdr:row>7</xdr:row>
      <xdr:rowOff>583307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7230110" y="2193925"/>
          <a:ext cx="1158240" cy="50355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23813</xdr:colOff>
      <xdr:row>8</xdr:row>
      <xdr:rowOff>160553</xdr:rowOff>
    </xdr:from>
    <xdr:to>
      <xdr:col>3</xdr:col>
      <xdr:colOff>1283863</xdr:colOff>
      <xdr:row>8</xdr:row>
      <xdr:rowOff>729178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61895" y="3027045"/>
          <a:ext cx="1259840" cy="568960"/>
        </a:xfrm>
        <a:prstGeom prst="rect">
          <a:avLst/>
        </a:prstGeom>
      </xdr:spPr>
    </xdr:pic>
    <xdr:clientData/>
  </xdr:twoCellAnchor>
  <xdr:twoCellAnchor editAs="oneCell">
    <xdr:from>
      <xdr:col>7</xdr:col>
      <xdr:colOff>309960</xdr:colOff>
      <xdr:row>8</xdr:row>
      <xdr:rowOff>108709</xdr:rowOff>
    </xdr:from>
    <xdr:to>
      <xdr:col>7</xdr:col>
      <xdr:colOff>1564472</xdr:colOff>
      <xdr:row>8</xdr:row>
      <xdr:rowOff>694669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215755" y="2975610"/>
          <a:ext cx="1254125" cy="585470"/>
        </a:xfrm>
        <a:prstGeom prst="rect">
          <a:avLst/>
        </a:prstGeom>
      </xdr:spPr>
    </xdr:pic>
    <xdr:clientData/>
  </xdr:twoCellAnchor>
  <xdr:twoCellAnchor editAs="oneCell">
    <xdr:from>
      <xdr:col>4</xdr:col>
      <xdr:colOff>144859</xdr:colOff>
      <xdr:row>8</xdr:row>
      <xdr:rowOff>82750</xdr:rowOff>
    </xdr:from>
    <xdr:to>
      <xdr:col>4</xdr:col>
      <xdr:colOff>1479305</xdr:colOff>
      <xdr:row>8</xdr:row>
      <xdr:rowOff>709013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964305" y="2949575"/>
          <a:ext cx="1334135" cy="626110"/>
        </a:xfrm>
        <a:prstGeom prst="rect">
          <a:avLst/>
        </a:prstGeom>
      </xdr:spPr>
    </xdr:pic>
    <xdr:clientData/>
  </xdr:twoCellAnchor>
  <xdr:twoCellAnchor editAs="oneCell">
    <xdr:from>
      <xdr:col>5</xdr:col>
      <xdr:colOff>154387</xdr:colOff>
      <xdr:row>8</xdr:row>
      <xdr:rowOff>106122</xdr:rowOff>
    </xdr:from>
    <xdr:to>
      <xdr:col>5</xdr:col>
      <xdr:colOff>1369219</xdr:colOff>
      <xdr:row>8</xdr:row>
      <xdr:rowOff>727869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554980" y="2973070"/>
          <a:ext cx="1214755" cy="621665"/>
        </a:xfrm>
        <a:prstGeom prst="rect">
          <a:avLst/>
        </a:prstGeom>
      </xdr:spPr>
    </xdr:pic>
    <xdr:clientData/>
  </xdr:twoCellAnchor>
  <xdr:twoCellAnchor editAs="oneCell">
    <xdr:from>
      <xdr:col>6</xdr:col>
      <xdr:colOff>89694</xdr:colOff>
      <xdr:row>8</xdr:row>
      <xdr:rowOff>83344</xdr:rowOff>
    </xdr:from>
    <xdr:to>
      <xdr:col>6</xdr:col>
      <xdr:colOff>1403307</xdr:colOff>
      <xdr:row>8</xdr:row>
      <xdr:rowOff>721307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242810" y="2950210"/>
          <a:ext cx="1313180" cy="637540"/>
        </a:xfrm>
        <a:prstGeom prst="rect">
          <a:avLst/>
        </a:prstGeom>
      </xdr:spPr>
    </xdr:pic>
    <xdr:clientData/>
  </xdr:twoCellAnchor>
  <xdr:twoCellAnchor editAs="oneCell">
    <xdr:from>
      <xdr:col>5</xdr:col>
      <xdr:colOff>183274</xdr:colOff>
      <xdr:row>21</xdr:row>
      <xdr:rowOff>97403</xdr:rowOff>
    </xdr:from>
    <xdr:to>
      <xdr:col>5</xdr:col>
      <xdr:colOff>1595437</xdr:colOff>
      <xdr:row>21</xdr:row>
      <xdr:rowOff>601288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email"/>
        <a:srcRect/>
        <a:stretch>
          <a:fillRect/>
        </a:stretch>
      </xdr:blipFill>
      <xdr:spPr>
        <a:xfrm>
          <a:off x="5583555" y="8593455"/>
          <a:ext cx="1412240" cy="503555"/>
        </a:xfrm>
        <a:prstGeom prst="rect">
          <a:avLst/>
        </a:prstGeom>
      </xdr:spPr>
    </xdr:pic>
    <xdr:clientData/>
  </xdr:twoCellAnchor>
  <xdr:twoCellAnchor editAs="oneCell">
    <xdr:from>
      <xdr:col>3</xdr:col>
      <xdr:colOff>56653</xdr:colOff>
      <xdr:row>21</xdr:row>
      <xdr:rowOff>145557</xdr:rowOff>
    </xdr:from>
    <xdr:to>
      <xdr:col>3</xdr:col>
      <xdr:colOff>1281839</xdr:colOff>
      <xdr:row>21</xdr:row>
      <xdr:rowOff>559595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email"/>
        <a:srcRect/>
        <a:stretch>
          <a:fillRect/>
        </a:stretch>
      </xdr:blipFill>
      <xdr:spPr>
        <a:xfrm>
          <a:off x="2494915" y="8641715"/>
          <a:ext cx="1224915" cy="414020"/>
        </a:xfrm>
        <a:prstGeom prst="rect">
          <a:avLst/>
        </a:prstGeom>
      </xdr:spPr>
    </xdr:pic>
    <xdr:clientData/>
  </xdr:twoCellAnchor>
  <xdr:twoCellAnchor editAs="oneCell">
    <xdr:from>
      <xdr:col>3</xdr:col>
      <xdr:colOff>79942</xdr:colOff>
      <xdr:row>10</xdr:row>
      <xdr:rowOff>139290</xdr:rowOff>
    </xdr:from>
    <xdr:to>
      <xdr:col>3</xdr:col>
      <xdr:colOff>1338852</xdr:colOff>
      <xdr:row>10</xdr:row>
      <xdr:rowOff>666750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517775" y="4511040"/>
          <a:ext cx="1259205" cy="527685"/>
        </a:xfrm>
        <a:prstGeom prst="rect">
          <a:avLst/>
        </a:prstGeom>
      </xdr:spPr>
    </xdr:pic>
    <xdr:clientData/>
  </xdr:twoCellAnchor>
  <xdr:twoCellAnchor editAs="oneCell">
    <xdr:from>
      <xdr:col>4</xdr:col>
      <xdr:colOff>224406</xdr:colOff>
      <xdr:row>10</xdr:row>
      <xdr:rowOff>119062</xdr:rowOff>
    </xdr:from>
    <xdr:to>
      <xdr:col>4</xdr:col>
      <xdr:colOff>1552501</xdr:colOff>
      <xdr:row>10</xdr:row>
      <xdr:rowOff>703982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4043680" y="4490720"/>
          <a:ext cx="1327785" cy="584835"/>
        </a:xfrm>
        <a:prstGeom prst="rect">
          <a:avLst/>
        </a:prstGeom>
      </xdr:spPr>
    </xdr:pic>
    <xdr:clientData/>
  </xdr:twoCellAnchor>
  <xdr:twoCellAnchor editAs="oneCell">
    <xdr:from>
      <xdr:col>5</xdr:col>
      <xdr:colOff>228771</xdr:colOff>
      <xdr:row>10</xdr:row>
      <xdr:rowOff>132945</xdr:rowOff>
    </xdr:from>
    <xdr:to>
      <xdr:col>5</xdr:col>
      <xdr:colOff>1486317</xdr:colOff>
      <xdr:row>10</xdr:row>
      <xdr:rowOff>663911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629275" y="4504690"/>
          <a:ext cx="1257300" cy="530860"/>
        </a:xfrm>
        <a:prstGeom prst="rect">
          <a:avLst/>
        </a:prstGeom>
      </xdr:spPr>
    </xdr:pic>
    <xdr:clientData/>
  </xdr:twoCellAnchor>
  <xdr:twoCellAnchor editAs="oneCell">
    <xdr:from>
      <xdr:col>6</xdr:col>
      <xdr:colOff>169240</xdr:colOff>
      <xdr:row>10</xdr:row>
      <xdr:rowOff>100866</xdr:rowOff>
    </xdr:from>
    <xdr:to>
      <xdr:col>6</xdr:col>
      <xdr:colOff>1593474</xdr:colOff>
      <xdr:row>10</xdr:row>
      <xdr:rowOff>714374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2185" y="4472305"/>
          <a:ext cx="1424305" cy="61341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</xdr:colOff>
      <xdr:row>12</xdr:row>
      <xdr:rowOff>71438</xdr:rowOff>
    </xdr:from>
    <xdr:to>
      <xdr:col>3</xdr:col>
      <xdr:colOff>1255004</xdr:colOff>
      <xdr:row>12</xdr:row>
      <xdr:rowOff>642938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2473960" y="5509895"/>
          <a:ext cx="1219200" cy="571500"/>
        </a:xfrm>
        <a:prstGeom prst="rect">
          <a:avLst/>
        </a:prstGeom>
      </xdr:spPr>
    </xdr:pic>
    <xdr:clientData/>
  </xdr:twoCellAnchor>
  <xdr:twoCellAnchor editAs="oneCell">
    <xdr:from>
      <xdr:col>4</xdr:col>
      <xdr:colOff>202405</xdr:colOff>
      <xdr:row>5</xdr:row>
      <xdr:rowOff>166688</xdr:rowOff>
    </xdr:from>
    <xdr:to>
      <xdr:col>4</xdr:col>
      <xdr:colOff>1358998</xdr:colOff>
      <xdr:row>5</xdr:row>
      <xdr:rowOff>702470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4021455" y="1214120"/>
          <a:ext cx="1156970" cy="535940"/>
        </a:xfrm>
        <a:prstGeom prst="rect">
          <a:avLst/>
        </a:prstGeom>
      </xdr:spPr>
    </xdr:pic>
    <xdr:clientData/>
  </xdr:twoCellAnchor>
  <xdr:twoCellAnchor editAs="oneCell">
    <xdr:from>
      <xdr:col>5</xdr:col>
      <xdr:colOff>245560</xdr:colOff>
      <xdr:row>5</xdr:row>
      <xdr:rowOff>142876</xdr:rowOff>
    </xdr:from>
    <xdr:to>
      <xdr:col>5</xdr:col>
      <xdr:colOff>1404943</xdr:colOff>
      <xdr:row>6</xdr:row>
      <xdr:rowOff>1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645785" y="1190625"/>
          <a:ext cx="1159510" cy="6096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206975</xdr:colOff>
      <xdr:row>5</xdr:row>
      <xdr:rowOff>170296</xdr:rowOff>
    </xdr:from>
    <xdr:to>
      <xdr:col>6</xdr:col>
      <xdr:colOff>1630987</xdr:colOff>
      <xdr:row>6</xdr:row>
      <xdr:rowOff>23814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7359650" y="1217930"/>
          <a:ext cx="1424305" cy="605790"/>
        </a:xfrm>
        <a:prstGeom prst="rect">
          <a:avLst/>
        </a:prstGeom>
      </xdr:spPr>
    </xdr:pic>
    <xdr:clientData/>
  </xdr:twoCellAnchor>
  <xdr:twoCellAnchor editAs="oneCell">
    <xdr:from>
      <xdr:col>3</xdr:col>
      <xdr:colOff>151863</xdr:colOff>
      <xdr:row>5</xdr:row>
      <xdr:rowOff>183113</xdr:rowOff>
    </xdr:from>
    <xdr:to>
      <xdr:col>3</xdr:col>
      <xdr:colOff>1213759</xdr:colOff>
      <xdr:row>5</xdr:row>
      <xdr:rowOff>668612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2590165" y="1230630"/>
          <a:ext cx="1061720" cy="485140"/>
        </a:xfrm>
        <a:prstGeom prst="rect">
          <a:avLst/>
        </a:prstGeom>
      </xdr:spPr>
    </xdr:pic>
    <xdr:clientData/>
  </xdr:twoCellAnchor>
  <xdr:twoCellAnchor editAs="oneCell">
    <xdr:from>
      <xdr:col>3</xdr:col>
      <xdr:colOff>100351</xdr:colOff>
      <xdr:row>9</xdr:row>
      <xdr:rowOff>166685</xdr:rowOff>
    </xdr:from>
    <xdr:to>
      <xdr:col>3</xdr:col>
      <xdr:colOff>1279071</xdr:colOff>
      <xdr:row>9</xdr:row>
      <xdr:rowOff>658406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538730" y="3785870"/>
          <a:ext cx="1178560" cy="491490"/>
        </a:xfrm>
        <a:prstGeom prst="rect">
          <a:avLst/>
        </a:prstGeom>
      </xdr:spPr>
    </xdr:pic>
    <xdr:clientData/>
  </xdr:twoCellAnchor>
  <xdr:twoCellAnchor editAs="oneCell">
    <xdr:from>
      <xdr:col>7</xdr:col>
      <xdr:colOff>321353</xdr:colOff>
      <xdr:row>9</xdr:row>
      <xdr:rowOff>160125</xdr:rowOff>
    </xdr:from>
    <xdr:to>
      <xdr:col>7</xdr:col>
      <xdr:colOff>1521664</xdr:colOff>
      <xdr:row>9</xdr:row>
      <xdr:rowOff>707570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227185" y="3779520"/>
          <a:ext cx="1200150" cy="547370"/>
        </a:xfrm>
        <a:prstGeom prst="rect">
          <a:avLst/>
        </a:prstGeom>
      </xdr:spPr>
    </xdr:pic>
    <xdr:clientData/>
  </xdr:twoCellAnchor>
  <xdr:twoCellAnchor editAs="oneCell">
    <xdr:from>
      <xdr:col>9</xdr:col>
      <xdr:colOff>159149</xdr:colOff>
      <xdr:row>10</xdr:row>
      <xdr:rowOff>113181</xdr:rowOff>
    </xdr:from>
    <xdr:to>
      <xdr:col>9</xdr:col>
      <xdr:colOff>887114</xdr:colOff>
      <xdr:row>10</xdr:row>
      <xdr:rowOff>615893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1931650" y="4485005"/>
          <a:ext cx="728345" cy="502285"/>
        </a:xfrm>
        <a:prstGeom prst="rect">
          <a:avLst/>
        </a:prstGeom>
      </xdr:spPr>
    </xdr:pic>
    <xdr:clientData/>
  </xdr:twoCellAnchor>
  <xdr:twoCellAnchor editAs="oneCell">
    <xdr:from>
      <xdr:col>9</xdr:col>
      <xdr:colOff>91089</xdr:colOff>
      <xdr:row>5</xdr:row>
      <xdr:rowOff>114102</xdr:rowOff>
    </xdr:from>
    <xdr:to>
      <xdr:col>9</xdr:col>
      <xdr:colOff>819053</xdr:colOff>
      <xdr:row>5</xdr:row>
      <xdr:rowOff>604387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6" cstate="email"/>
        <a:stretch>
          <a:fillRect/>
        </a:stretch>
      </xdr:blipFill>
      <xdr:spPr>
        <a:xfrm>
          <a:off x="11863705" y="1161415"/>
          <a:ext cx="727710" cy="490220"/>
        </a:xfrm>
        <a:prstGeom prst="rect">
          <a:avLst/>
        </a:prstGeom>
      </xdr:spPr>
    </xdr:pic>
    <xdr:clientData/>
  </xdr:twoCellAnchor>
  <xdr:twoCellAnchor editAs="oneCell">
    <xdr:from>
      <xdr:col>9</xdr:col>
      <xdr:colOff>52475</xdr:colOff>
      <xdr:row>7</xdr:row>
      <xdr:rowOff>71437</xdr:rowOff>
    </xdr:from>
    <xdr:to>
      <xdr:col>9</xdr:col>
      <xdr:colOff>780440</xdr:colOff>
      <xdr:row>7</xdr:row>
      <xdr:rowOff>571890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7" cstate="email"/>
        <a:stretch>
          <a:fillRect/>
        </a:stretch>
      </xdr:blipFill>
      <xdr:spPr>
        <a:xfrm>
          <a:off x="11824970" y="2185670"/>
          <a:ext cx="728345" cy="500380"/>
        </a:xfrm>
        <a:prstGeom prst="rect">
          <a:avLst/>
        </a:prstGeom>
      </xdr:spPr>
    </xdr:pic>
    <xdr:clientData/>
  </xdr:twoCellAnchor>
  <xdr:twoCellAnchor editAs="oneCell">
    <xdr:from>
      <xdr:col>9</xdr:col>
      <xdr:colOff>184257</xdr:colOff>
      <xdr:row>9</xdr:row>
      <xdr:rowOff>124304</xdr:rowOff>
    </xdr:from>
    <xdr:to>
      <xdr:col>9</xdr:col>
      <xdr:colOff>892968</xdr:colOff>
      <xdr:row>9</xdr:row>
      <xdr:rowOff>633152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8" cstate="email"/>
        <a:stretch>
          <a:fillRect/>
        </a:stretch>
      </xdr:blipFill>
      <xdr:spPr>
        <a:xfrm>
          <a:off x="11957050" y="3743325"/>
          <a:ext cx="708660" cy="509270"/>
        </a:xfrm>
        <a:prstGeom prst="rect">
          <a:avLst/>
        </a:prstGeom>
      </xdr:spPr>
    </xdr:pic>
    <xdr:clientData/>
  </xdr:twoCellAnchor>
  <xdr:twoCellAnchor editAs="oneCell">
    <xdr:from>
      <xdr:col>9</xdr:col>
      <xdr:colOff>76648</xdr:colOff>
      <xdr:row>8</xdr:row>
      <xdr:rowOff>137946</xdr:rowOff>
    </xdr:from>
    <xdr:to>
      <xdr:col>9</xdr:col>
      <xdr:colOff>731737</xdr:colOff>
      <xdr:row>8</xdr:row>
      <xdr:rowOff>590888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960000">
          <a:off x="11849100" y="3004820"/>
          <a:ext cx="655320" cy="452755"/>
        </a:xfrm>
        <a:prstGeom prst="rect">
          <a:avLst/>
        </a:prstGeom>
      </xdr:spPr>
    </xdr:pic>
    <xdr:clientData/>
  </xdr:twoCellAnchor>
  <xdr:twoCellAnchor editAs="oneCell">
    <xdr:from>
      <xdr:col>9</xdr:col>
      <xdr:colOff>74789</xdr:colOff>
      <xdr:row>12</xdr:row>
      <xdr:rowOff>141055</xdr:rowOff>
    </xdr:from>
    <xdr:to>
      <xdr:col>9</xdr:col>
      <xdr:colOff>797699</xdr:colOff>
      <xdr:row>12</xdr:row>
      <xdr:rowOff>642244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/>
        <a:stretch>
          <a:fillRect/>
        </a:stretch>
      </xdr:blipFill>
      <xdr:spPr>
        <a:xfrm>
          <a:off x="11847195" y="5579745"/>
          <a:ext cx="723265" cy="501015"/>
        </a:xfrm>
        <a:prstGeom prst="rect">
          <a:avLst/>
        </a:prstGeom>
      </xdr:spPr>
    </xdr:pic>
    <xdr:clientData/>
  </xdr:twoCellAnchor>
  <xdr:twoCellAnchor editAs="oneCell">
    <xdr:from>
      <xdr:col>8</xdr:col>
      <xdr:colOff>93712</xdr:colOff>
      <xdr:row>5</xdr:row>
      <xdr:rowOff>48138</xdr:rowOff>
    </xdr:from>
    <xdr:to>
      <xdr:col>8</xdr:col>
      <xdr:colOff>860826</xdr:colOff>
      <xdr:row>5</xdr:row>
      <xdr:rowOff>682745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31" cstate="email"/>
        <a:stretch>
          <a:fillRect/>
        </a:stretch>
      </xdr:blipFill>
      <xdr:spPr>
        <a:xfrm>
          <a:off x="10751820" y="1095375"/>
          <a:ext cx="767080" cy="635000"/>
        </a:xfrm>
        <a:prstGeom prst="rect">
          <a:avLst/>
        </a:prstGeom>
      </xdr:spPr>
    </xdr:pic>
    <xdr:clientData/>
  </xdr:twoCellAnchor>
  <xdr:twoCellAnchor editAs="oneCell">
    <xdr:from>
      <xdr:col>8</xdr:col>
      <xdr:colOff>225027</xdr:colOff>
      <xdr:row>10</xdr:row>
      <xdr:rowOff>118077</xdr:rowOff>
    </xdr:from>
    <xdr:to>
      <xdr:col>8</xdr:col>
      <xdr:colOff>949099</xdr:colOff>
      <xdr:row>10</xdr:row>
      <xdr:rowOff>716260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32" cstate="email"/>
        <a:stretch>
          <a:fillRect/>
        </a:stretch>
      </xdr:blipFill>
      <xdr:spPr>
        <a:xfrm>
          <a:off x="10883265" y="4489450"/>
          <a:ext cx="723900" cy="598170"/>
        </a:xfrm>
        <a:prstGeom prst="rect">
          <a:avLst/>
        </a:prstGeom>
      </xdr:spPr>
    </xdr:pic>
    <xdr:clientData/>
  </xdr:twoCellAnchor>
  <xdr:twoCellAnchor editAs="oneCell">
    <xdr:from>
      <xdr:col>8</xdr:col>
      <xdr:colOff>178593</xdr:colOff>
      <xdr:row>7</xdr:row>
      <xdr:rowOff>81716</xdr:rowOff>
    </xdr:from>
    <xdr:to>
      <xdr:col>8</xdr:col>
      <xdr:colOff>928686</xdr:colOff>
      <xdr:row>7</xdr:row>
      <xdr:rowOff>697059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33" cstate="email"/>
        <a:stretch>
          <a:fillRect/>
        </a:stretch>
      </xdr:blipFill>
      <xdr:spPr>
        <a:xfrm>
          <a:off x="10836910" y="2195830"/>
          <a:ext cx="749935" cy="615315"/>
        </a:xfrm>
        <a:prstGeom prst="rect">
          <a:avLst/>
        </a:prstGeom>
      </xdr:spPr>
    </xdr:pic>
    <xdr:clientData/>
  </xdr:twoCellAnchor>
  <xdr:twoCellAnchor editAs="oneCell">
    <xdr:from>
      <xdr:col>8</xdr:col>
      <xdr:colOff>135008</xdr:colOff>
      <xdr:row>9</xdr:row>
      <xdr:rowOff>120764</xdr:rowOff>
    </xdr:from>
    <xdr:to>
      <xdr:col>8</xdr:col>
      <xdr:colOff>899575</xdr:colOff>
      <xdr:row>9</xdr:row>
      <xdr:rowOff>738960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34" cstate="email"/>
        <a:stretch>
          <a:fillRect/>
        </a:stretch>
      </xdr:blipFill>
      <xdr:spPr>
        <a:xfrm>
          <a:off x="10793095" y="3740150"/>
          <a:ext cx="764540" cy="617855"/>
        </a:xfrm>
        <a:prstGeom prst="rect">
          <a:avLst/>
        </a:prstGeom>
      </xdr:spPr>
    </xdr:pic>
    <xdr:clientData/>
  </xdr:twoCellAnchor>
  <xdr:twoCellAnchor editAs="oneCell">
    <xdr:from>
      <xdr:col>8</xdr:col>
      <xdr:colOff>158126</xdr:colOff>
      <xdr:row>8</xdr:row>
      <xdr:rowOff>105995</xdr:rowOff>
    </xdr:from>
    <xdr:to>
      <xdr:col>8</xdr:col>
      <xdr:colOff>928687</xdr:colOff>
      <xdr:row>8</xdr:row>
      <xdr:rowOff>724754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35" cstate="email"/>
        <a:stretch>
          <a:fillRect/>
        </a:stretch>
      </xdr:blipFill>
      <xdr:spPr>
        <a:xfrm>
          <a:off x="10816590" y="2972435"/>
          <a:ext cx="770255" cy="619125"/>
        </a:xfrm>
        <a:prstGeom prst="rect">
          <a:avLst/>
        </a:prstGeom>
      </xdr:spPr>
    </xdr:pic>
    <xdr:clientData/>
  </xdr:twoCellAnchor>
  <xdr:twoCellAnchor editAs="oneCell">
    <xdr:from>
      <xdr:col>8</xdr:col>
      <xdr:colOff>78627</xdr:colOff>
      <xdr:row>12</xdr:row>
      <xdr:rowOff>148361</xdr:rowOff>
    </xdr:from>
    <xdr:to>
      <xdr:col>8</xdr:col>
      <xdr:colOff>906702</xdr:colOff>
      <xdr:row>12</xdr:row>
      <xdr:rowOff>679512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36" cstate="email"/>
        <a:stretch>
          <a:fillRect/>
        </a:stretch>
      </xdr:blipFill>
      <xdr:spPr>
        <a:xfrm>
          <a:off x="10736580" y="5586730"/>
          <a:ext cx="828040" cy="531495"/>
        </a:xfrm>
        <a:prstGeom prst="rect">
          <a:avLst/>
        </a:prstGeom>
      </xdr:spPr>
    </xdr:pic>
    <xdr:clientData/>
  </xdr:twoCellAnchor>
  <xdr:twoCellAnchor editAs="oneCell">
    <xdr:from>
      <xdr:col>4</xdr:col>
      <xdr:colOff>198408</xdr:colOff>
      <xdr:row>26</xdr:row>
      <xdr:rowOff>145689</xdr:rowOff>
    </xdr:from>
    <xdr:to>
      <xdr:col>4</xdr:col>
      <xdr:colOff>1381126</xdr:colOff>
      <xdr:row>26</xdr:row>
      <xdr:rowOff>607767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4017645" y="11527790"/>
          <a:ext cx="1183005" cy="462280"/>
        </a:xfrm>
        <a:prstGeom prst="rect">
          <a:avLst/>
        </a:prstGeom>
      </xdr:spPr>
    </xdr:pic>
    <xdr:clientData/>
  </xdr:twoCellAnchor>
  <xdr:twoCellAnchor editAs="oneCell">
    <xdr:from>
      <xdr:col>4</xdr:col>
      <xdr:colOff>210927</xdr:colOff>
      <xdr:row>24</xdr:row>
      <xdr:rowOff>203438</xdr:rowOff>
    </xdr:from>
    <xdr:to>
      <xdr:col>4</xdr:col>
      <xdr:colOff>1420247</xdr:colOff>
      <xdr:row>24</xdr:row>
      <xdr:rowOff>663728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 cstate="email"/>
        <a:stretch>
          <a:fillRect/>
        </a:stretch>
      </xdr:blipFill>
      <xdr:spPr>
        <a:xfrm>
          <a:off x="4030345" y="10518775"/>
          <a:ext cx="1209040" cy="460375"/>
        </a:xfrm>
        <a:prstGeom prst="rect">
          <a:avLst/>
        </a:prstGeom>
      </xdr:spPr>
    </xdr:pic>
    <xdr:clientData/>
  </xdr:twoCellAnchor>
  <xdr:twoCellAnchor editAs="oneCell">
    <xdr:from>
      <xdr:col>4</xdr:col>
      <xdr:colOff>199964</xdr:colOff>
      <xdr:row>21</xdr:row>
      <xdr:rowOff>112607</xdr:rowOff>
    </xdr:from>
    <xdr:to>
      <xdr:col>4</xdr:col>
      <xdr:colOff>1393032</xdr:colOff>
      <xdr:row>21</xdr:row>
      <xdr:rowOff>593044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4018915" y="8608695"/>
          <a:ext cx="1193165" cy="48006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20</xdr:row>
      <xdr:rowOff>168408</xdr:rowOff>
    </xdr:from>
    <xdr:to>
      <xdr:col>4</xdr:col>
      <xdr:colOff>1404938</xdr:colOff>
      <xdr:row>20</xdr:row>
      <xdr:rowOff>584970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010025" y="7912100"/>
          <a:ext cx="1214120" cy="416560"/>
        </a:xfrm>
        <a:prstGeom prst="rect">
          <a:avLst/>
        </a:prstGeom>
      </xdr:spPr>
    </xdr:pic>
    <xdr:clientData/>
  </xdr:twoCellAnchor>
  <xdr:twoCellAnchor editAs="oneCell">
    <xdr:from>
      <xdr:col>6</xdr:col>
      <xdr:colOff>200721</xdr:colOff>
      <xdr:row>26</xdr:row>
      <xdr:rowOff>135476</xdr:rowOff>
    </xdr:from>
    <xdr:to>
      <xdr:col>6</xdr:col>
      <xdr:colOff>1388488</xdr:colOff>
      <xdr:row>26</xdr:row>
      <xdr:rowOff>619125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7353935" y="11517630"/>
          <a:ext cx="1187450" cy="483870"/>
        </a:xfrm>
        <a:prstGeom prst="rect">
          <a:avLst/>
        </a:prstGeom>
      </xdr:spPr>
    </xdr:pic>
    <xdr:clientData/>
  </xdr:twoCellAnchor>
  <xdr:twoCellAnchor editAs="oneCell">
    <xdr:from>
      <xdr:col>6</xdr:col>
      <xdr:colOff>167363</xdr:colOff>
      <xdr:row>24</xdr:row>
      <xdr:rowOff>181038</xdr:rowOff>
    </xdr:from>
    <xdr:to>
      <xdr:col>6</xdr:col>
      <xdr:colOff>1332223</xdr:colOff>
      <xdr:row>24</xdr:row>
      <xdr:rowOff>644869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7320280" y="10496550"/>
          <a:ext cx="1164590" cy="463550"/>
        </a:xfrm>
        <a:prstGeom prst="rect">
          <a:avLst/>
        </a:prstGeom>
      </xdr:spPr>
    </xdr:pic>
    <xdr:clientData/>
  </xdr:twoCellAnchor>
  <xdr:twoCellAnchor editAs="oneCell">
    <xdr:from>
      <xdr:col>6</xdr:col>
      <xdr:colOff>147616</xdr:colOff>
      <xdr:row>20</xdr:row>
      <xdr:rowOff>119062</xdr:rowOff>
    </xdr:from>
    <xdr:to>
      <xdr:col>6</xdr:col>
      <xdr:colOff>1345408</xdr:colOff>
      <xdr:row>20</xdr:row>
      <xdr:rowOff>612624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7300595" y="7862570"/>
          <a:ext cx="1197610" cy="493395"/>
        </a:xfrm>
        <a:prstGeom prst="rect">
          <a:avLst/>
        </a:prstGeom>
      </xdr:spPr>
    </xdr:pic>
    <xdr:clientData/>
  </xdr:twoCellAnchor>
  <xdr:twoCellAnchor editAs="oneCell">
    <xdr:from>
      <xdr:col>6</xdr:col>
      <xdr:colOff>123172</xdr:colOff>
      <xdr:row>21</xdr:row>
      <xdr:rowOff>139881</xdr:rowOff>
    </xdr:from>
    <xdr:to>
      <xdr:col>6</xdr:col>
      <xdr:colOff>1402473</xdr:colOff>
      <xdr:row>21</xdr:row>
      <xdr:rowOff>631031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4" cstate="email"/>
        <a:stretch>
          <a:fillRect/>
        </a:stretch>
      </xdr:blipFill>
      <xdr:spPr>
        <a:xfrm>
          <a:off x="7275830" y="8636000"/>
          <a:ext cx="1279525" cy="490855"/>
        </a:xfrm>
        <a:prstGeom prst="rect">
          <a:avLst/>
        </a:prstGeom>
      </xdr:spPr>
    </xdr:pic>
    <xdr:clientData/>
  </xdr:twoCellAnchor>
  <xdr:twoCellAnchor editAs="oneCell">
    <xdr:from>
      <xdr:col>6</xdr:col>
      <xdr:colOff>85045</xdr:colOff>
      <xdr:row>22</xdr:row>
      <xdr:rowOff>117675</xdr:rowOff>
    </xdr:from>
    <xdr:to>
      <xdr:col>6</xdr:col>
      <xdr:colOff>1268866</xdr:colOff>
      <xdr:row>22</xdr:row>
      <xdr:rowOff>570803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5" cstate="email"/>
        <a:stretch>
          <a:fillRect/>
        </a:stretch>
      </xdr:blipFill>
      <xdr:spPr>
        <a:xfrm>
          <a:off x="7237730" y="9366250"/>
          <a:ext cx="1184275" cy="452755"/>
        </a:xfrm>
        <a:prstGeom prst="rect">
          <a:avLst/>
        </a:prstGeom>
      </xdr:spPr>
    </xdr:pic>
    <xdr:clientData/>
  </xdr:twoCellAnchor>
  <xdr:twoCellAnchor editAs="oneCell">
    <xdr:from>
      <xdr:col>4</xdr:col>
      <xdr:colOff>152187</xdr:colOff>
      <xdr:row>22</xdr:row>
      <xdr:rowOff>172497</xdr:rowOff>
    </xdr:from>
    <xdr:to>
      <xdr:col>4</xdr:col>
      <xdr:colOff>1250762</xdr:colOff>
      <xdr:row>22</xdr:row>
      <xdr:rowOff>614338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3971290" y="9420860"/>
          <a:ext cx="1098550" cy="441960"/>
        </a:xfrm>
        <a:prstGeom prst="rect">
          <a:avLst/>
        </a:prstGeom>
      </xdr:spPr>
    </xdr:pic>
    <xdr:clientData/>
  </xdr:twoCellAnchor>
  <xdr:twoCellAnchor editAs="oneCell">
    <xdr:from>
      <xdr:col>5</xdr:col>
      <xdr:colOff>310269</xdr:colOff>
      <xdr:row>26</xdr:row>
      <xdr:rowOff>202099</xdr:rowOff>
    </xdr:from>
    <xdr:to>
      <xdr:col>5</xdr:col>
      <xdr:colOff>1547813</xdr:colOff>
      <xdr:row>26</xdr:row>
      <xdr:rowOff>633154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47" cstate="email"/>
        <a:srcRect/>
        <a:stretch>
          <a:fillRect/>
        </a:stretch>
      </xdr:blipFill>
      <xdr:spPr>
        <a:xfrm>
          <a:off x="5710555" y="11584305"/>
          <a:ext cx="1237615" cy="431165"/>
        </a:xfrm>
        <a:prstGeom prst="rect">
          <a:avLst/>
        </a:prstGeom>
      </xdr:spPr>
    </xdr:pic>
    <xdr:clientData/>
  </xdr:twoCellAnchor>
  <xdr:twoCellAnchor editAs="oneCell">
    <xdr:from>
      <xdr:col>5</xdr:col>
      <xdr:colOff>219511</xdr:colOff>
      <xdr:row>20</xdr:row>
      <xdr:rowOff>154382</xdr:rowOff>
    </xdr:from>
    <xdr:to>
      <xdr:col>5</xdr:col>
      <xdr:colOff>1553157</xdr:colOff>
      <xdr:row>20</xdr:row>
      <xdr:rowOff>595312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48" cstate="email"/>
        <a:srcRect/>
        <a:stretch>
          <a:fillRect/>
        </a:stretch>
      </xdr:blipFill>
      <xdr:spPr>
        <a:xfrm>
          <a:off x="5619750" y="7898130"/>
          <a:ext cx="1333500" cy="440690"/>
        </a:xfrm>
        <a:prstGeom prst="rect">
          <a:avLst/>
        </a:prstGeom>
      </xdr:spPr>
    </xdr:pic>
    <xdr:clientData/>
  </xdr:twoCellAnchor>
  <xdr:twoCellAnchor editAs="oneCell">
    <xdr:from>
      <xdr:col>3</xdr:col>
      <xdr:colOff>118709</xdr:colOff>
      <xdr:row>26</xdr:row>
      <xdr:rowOff>141480</xdr:rowOff>
    </xdr:from>
    <xdr:to>
      <xdr:col>3</xdr:col>
      <xdr:colOff>1285876</xdr:colOff>
      <xdr:row>26</xdr:row>
      <xdr:rowOff>559161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49" cstate="email"/>
        <a:srcRect/>
        <a:stretch>
          <a:fillRect/>
        </a:stretch>
      </xdr:blipFill>
      <xdr:spPr>
        <a:xfrm>
          <a:off x="2556510" y="11523345"/>
          <a:ext cx="1167765" cy="417830"/>
        </a:xfrm>
        <a:prstGeom prst="rect">
          <a:avLst/>
        </a:prstGeom>
      </xdr:spPr>
    </xdr:pic>
    <xdr:clientData/>
  </xdr:twoCellAnchor>
  <xdr:twoCellAnchor editAs="oneCell">
    <xdr:from>
      <xdr:col>3</xdr:col>
      <xdr:colOff>89924</xdr:colOff>
      <xdr:row>20</xdr:row>
      <xdr:rowOff>166686</xdr:rowOff>
    </xdr:from>
    <xdr:to>
      <xdr:col>3</xdr:col>
      <xdr:colOff>1305025</xdr:colOff>
      <xdr:row>20</xdr:row>
      <xdr:rowOff>629943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0" cstate="email"/>
        <a:srcRect/>
        <a:stretch>
          <a:fillRect/>
        </a:stretch>
      </xdr:blipFill>
      <xdr:spPr>
        <a:xfrm>
          <a:off x="2527935" y="7910195"/>
          <a:ext cx="1215390" cy="463550"/>
        </a:xfrm>
        <a:prstGeom prst="rect">
          <a:avLst/>
        </a:prstGeom>
      </xdr:spPr>
    </xdr:pic>
    <xdr:clientData/>
  </xdr:twoCellAnchor>
  <xdr:twoCellAnchor editAs="oneCell">
    <xdr:from>
      <xdr:col>5</xdr:col>
      <xdr:colOff>198893</xdr:colOff>
      <xdr:row>24</xdr:row>
      <xdr:rowOff>213615</xdr:rowOff>
    </xdr:from>
    <xdr:to>
      <xdr:col>5</xdr:col>
      <xdr:colOff>1559671</xdr:colOff>
      <xdr:row>24</xdr:row>
      <xdr:rowOff>677610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51" cstate="email"/>
        <a:srcRect/>
        <a:stretch>
          <a:fillRect/>
        </a:stretch>
      </xdr:blipFill>
      <xdr:spPr>
        <a:xfrm>
          <a:off x="5599430" y="10528935"/>
          <a:ext cx="1360805" cy="464185"/>
        </a:xfrm>
        <a:prstGeom prst="rect">
          <a:avLst/>
        </a:prstGeom>
      </xdr:spPr>
    </xdr:pic>
    <xdr:clientData/>
  </xdr:twoCellAnchor>
  <xdr:twoCellAnchor editAs="oneCell">
    <xdr:from>
      <xdr:col>3</xdr:col>
      <xdr:colOff>87186</xdr:colOff>
      <xdr:row>24</xdr:row>
      <xdr:rowOff>207740</xdr:rowOff>
    </xdr:from>
    <xdr:to>
      <xdr:col>3</xdr:col>
      <xdr:colOff>1328703</xdr:colOff>
      <xdr:row>24</xdr:row>
      <xdr:rowOff>630385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52" cstate="email"/>
        <a:srcRect/>
        <a:stretch>
          <a:fillRect/>
        </a:stretch>
      </xdr:blipFill>
      <xdr:spPr>
        <a:xfrm>
          <a:off x="2525395" y="10523220"/>
          <a:ext cx="1241425" cy="4222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1901599</xdr:colOff>
      <xdr:row>22</xdr:row>
      <xdr:rowOff>170847</xdr:rowOff>
    </xdr:from>
    <xdr:to>
      <xdr:col>3</xdr:col>
      <xdr:colOff>1285025</xdr:colOff>
      <xdr:row>22</xdr:row>
      <xdr:rowOff>602574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53" cstate="email"/>
        <a:srcRect/>
        <a:stretch>
          <a:fillRect/>
        </a:stretch>
      </xdr:blipFill>
      <xdr:spPr>
        <a:xfrm>
          <a:off x="2425065" y="9419590"/>
          <a:ext cx="1297940" cy="431165"/>
        </a:xfrm>
        <a:prstGeom prst="rect">
          <a:avLst/>
        </a:prstGeom>
      </xdr:spPr>
    </xdr:pic>
    <xdr:clientData/>
  </xdr:twoCellAnchor>
  <xdr:twoCellAnchor editAs="oneCell">
    <xdr:from>
      <xdr:col>5</xdr:col>
      <xdr:colOff>156619</xdr:colOff>
      <xdr:row>22</xdr:row>
      <xdr:rowOff>163466</xdr:rowOff>
    </xdr:from>
    <xdr:to>
      <xdr:col>5</xdr:col>
      <xdr:colOff>1506990</xdr:colOff>
      <xdr:row>22</xdr:row>
      <xdr:rowOff>617719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4" cstate="email"/>
        <a:srcRect/>
        <a:stretch>
          <a:fillRect/>
        </a:stretch>
      </xdr:blipFill>
      <xdr:spPr>
        <a:xfrm>
          <a:off x="5556885" y="9411970"/>
          <a:ext cx="1350645" cy="454025"/>
        </a:xfrm>
        <a:prstGeom prst="rect">
          <a:avLst/>
        </a:prstGeom>
      </xdr:spPr>
    </xdr:pic>
    <xdr:clientData/>
  </xdr:twoCellAnchor>
  <xdr:twoCellAnchor editAs="oneCell">
    <xdr:from>
      <xdr:col>3</xdr:col>
      <xdr:colOff>154782</xdr:colOff>
      <xdr:row>37</xdr:row>
      <xdr:rowOff>134843</xdr:rowOff>
    </xdr:from>
    <xdr:to>
      <xdr:col>3</xdr:col>
      <xdr:colOff>1198470</xdr:colOff>
      <xdr:row>37</xdr:row>
      <xdr:rowOff>607334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592705" y="15450820"/>
          <a:ext cx="1043940" cy="472440"/>
        </a:xfrm>
        <a:prstGeom prst="rect">
          <a:avLst/>
        </a:prstGeom>
      </xdr:spPr>
    </xdr:pic>
    <xdr:clientData/>
  </xdr:twoCellAnchor>
  <xdr:twoCellAnchor editAs="oneCell">
    <xdr:from>
      <xdr:col>3</xdr:col>
      <xdr:colOff>168346</xdr:colOff>
      <xdr:row>38</xdr:row>
      <xdr:rowOff>176894</xdr:rowOff>
    </xdr:from>
    <xdr:to>
      <xdr:col>3</xdr:col>
      <xdr:colOff>1279049</xdr:colOff>
      <xdr:row>38</xdr:row>
      <xdr:rowOff>649107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6" cstate="email"/>
        <a:stretch>
          <a:fillRect/>
        </a:stretch>
      </xdr:blipFill>
      <xdr:spPr>
        <a:xfrm>
          <a:off x="2606675" y="16245205"/>
          <a:ext cx="1110615" cy="47244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190501</xdr:colOff>
      <xdr:row>36</xdr:row>
      <xdr:rowOff>169863</xdr:rowOff>
    </xdr:from>
    <xdr:to>
      <xdr:col>3</xdr:col>
      <xdr:colOff>1173250</xdr:colOff>
      <xdr:row>36</xdr:row>
      <xdr:rowOff>575801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7" cstate="email"/>
        <a:stretch>
          <a:fillRect/>
        </a:stretch>
      </xdr:blipFill>
      <xdr:spPr>
        <a:xfrm>
          <a:off x="2628900" y="14733270"/>
          <a:ext cx="982345" cy="405765"/>
        </a:xfrm>
        <a:prstGeom prst="rect">
          <a:avLst/>
        </a:prstGeom>
      </xdr:spPr>
    </xdr:pic>
    <xdr:clientData/>
  </xdr:twoCellAnchor>
  <xdr:twoCellAnchor editAs="oneCell">
    <xdr:from>
      <xdr:col>3</xdr:col>
      <xdr:colOff>156788</xdr:colOff>
      <xdr:row>39</xdr:row>
      <xdr:rowOff>202368</xdr:rowOff>
    </xdr:from>
    <xdr:to>
      <xdr:col>3</xdr:col>
      <xdr:colOff>1184415</xdr:colOff>
      <xdr:row>39</xdr:row>
      <xdr:rowOff>572549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8" cstate="email"/>
        <a:stretch>
          <a:fillRect/>
        </a:stretch>
      </xdr:blipFill>
      <xdr:spPr>
        <a:xfrm>
          <a:off x="2594610" y="17023080"/>
          <a:ext cx="1028065" cy="370205"/>
        </a:xfrm>
        <a:prstGeom prst="rect">
          <a:avLst/>
        </a:prstGeom>
      </xdr:spPr>
    </xdr:pic>
    <xdr:clientData/>
  </xdr:twoCellAnchor>
  <xdr:twoCellAnchor editAs="oneCell">
    <xdr:from>
      <xdr:col>4</xdr:col>
      <xdr:colOff>316078</xdr:colOff>
      <xdr:row>38</xdr:row>
      <xdr:rowOff>231321</xdr:rowOff>
    </xdr:from>
    <xdr:to>
      <xdr:col>4</xdr:col>
      <xdr:colOff>1317018</xdr:colOff>
      <xdr:row>38</xdr:row>
      <xdr:rowOff>644634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59" cstate="email"/>
        <a:stretch>
          <a:fillRect/>
        </a:stretch>
      </xdr:blipFill>
      <xdr:spPr>
        <a:xfrm>
          <a:off x="4135120" y="16299815"/>
          <a:ext cx="1001395" cy="413385"/>
        </a:xfrm>
        <a:prstGeom prst="rect">
          <a:avLst/>
        </a:prstGeom>
      </xdr:spPr>
    </xdr:pic>
    <xdr:clientData/>
  </xdr:twoCellAnchor>
  <xdr:twoCellAnchor editAs="oneCell">
    <xdr:from>
      <xdr:col>4</xdr:col>
      <xdr:colOff>273764</xdr:colOff>
      <xdr:row>39</xdr:row>
      <xdr:rowOff>184814</xdr:rowOff>
    </xdr:from>
    <xdr:to>
      <xdr:col>4</xdr:col>
      <xdr:colOff>1287913</xdr:colOff>
      <xdr:row>39</xdr:row>
      <xdr:rowOff>619125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4093210" y="17005935"/>
          <a:ext cx="1014095" cy="434340"/>
        </a:xfrm>
        <a:prstGeom prst="rect">
          <a:avLst/>
        </a:prstGeom>
      </xdr:spPr>
    </xdr:pic>
    <xdr:clientData/>
  </xdr:twoCellAnchor>
  <xdr:twoCellAnchor editAs="oneCell">
    <xdr:from>
      <xdr:col>4</xdr:col>
      <xdr:colOff>302969</xdr:colOff>
      <xdr:row>36</xdr:row>
      <xdr:rowOff>154780</xdr:rowOff>
    </xdr:from>
    <xdr:to>
      <xdr:col>4</xdr:col>
      <xdr:colOff>1282391</xdr:colOff>
      <xdr:row>36</xdr:row>
      <xdr:rowOff>578825</xdr:rowOff>
    </xdr:to>
    <xdr:pic>
      <xdr:nvPicPr>
        <xdr:cNvPr id="65" name="Рисунок 64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4122420" y="14718030"/>
          <a:ext cx="979170" cy="424180"/>
        </a:xfrm>
        <a:prstGeom prst="rect">
          <a:avLst/>
        </a:prstGeom>
      </xdr:spPr>
    </xdr:pic>
    <xdr:clientData/>
  </xdr:twoCellAnchor>
  <xdr:twoCellAnchor editAs="oneCell">
    <xdr:from>
      <xdr:col>4</xdr:col>
      <xdr:colOff>277455</xdr:colOff>
      <xdr:row>37</xdr:row>
      <xdr:rowOff>199252</xdr:rowOff>
    </xdr:from>
    <xdr:to>
      <xdr:col>4</xdr:col>
      <xdr:colOff>1258954</xdr:colOff>
      <xdr:row>37</xdr:row>
      <xdr:rowOff>591851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4096385" y="15514955"/>
          <a:ext cx="981710" cy="393065"/>
        </a:xfrm>
        <a:prstGeom prst="rect">
          <a:avLst/>
        </a:prstGeom>
      </xdr:spPr>
    </xdr:pic>
    <xdr:clientData/>
  </xdr:twoCellAnchor>
  <xdr:twoCellAnchor editAs="oneCell">
    <xdr:from>
      <xdr:col>4</xdr:col>
      <xdr:colOff>226220</xdr:colOff>
      <xdr:row>34</xdr:row>
      <xdr:rowOff>190500</xdr:rowOff>
    </xdr:from>
    <xdr:to>
      <xdr:col>4</xdr:col>
      <xdr:colOff>1285876</xdr:colOff>
      <xdr:row>34</xdr:row>
      <xdr:rowOff>615700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63" cstate="email"/>
        <a:stretch>
          <a:fillRect/>
        </a:stretch>
      </xdr:blipFill>
      <xdr:spPr>
        <a:xfrm>
          <a:off x="4045585" y="13687425"/>
          <a:ext cx="1059815" cy="424815"/>
        </a:xfrm>
        <a:prstGeom prst="rect">
          <a:avLst/>
        </a:prstGeom>
      </xdr:spPr>
    </xdr:pic>
    <xdr:clientData/>
  </xdr:twoCellAnchor>
  <xdr:twoCellAnchor editAs="oneCell">
    <xdr:from>
      <xdr:col>5</xdr:col>
      <xdr:colOff>503690</xdr:colOff>
      <xdr:row>38</xdr:row>
      <xdr:rowOff>122181</xdr:rowOff>
    </xdr:from>
    <xdr:to>
      <xdr:col>5</xdr:col>
      <xdr:colOff>1216150</xdr:colOff>
      <xdr:row>38</xdr:row>
      <xdr:rowOff>672863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5904230" y="16190595"/>
          <a:ext cx="712470" cy="550545"/>
        </a:xfrm>
        <a:prstGeom prst="rect">
          <a:avLst/>
        </a:prstGeom>
      </xdr:spPr>
    </xdr:pic>
    <xdr:clientData/>
  </xdr:twoCellAnchor>
  <xdr:twoCellAnchor editAs="oneCell">
    <xdr:from>
      <xdr:col>5</xdr:col>
      <xdr:colOff>494975</xdr:colOff>
      <xdr:row>39</xdr:row>
      <xdr:rowOff>84272</xdr:rowOff>
    </xdr:from>
    <xdr:to>
      <xdr:col>5</xdr:col>
      <xdr:colOff>1207436</xdr:colOff>
      <xdr:row>39</xdr:row>
      <xdr:rowOff>632866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5895340" y="16904970"/>
          <a:ext cx="712470" cy="548640"/>
        </a:xfrm>
        <a:prstGeom prst="rect">
          <a:avLst/>
        </a:prstGeom>
      </xdr:spPr>
    </xdr:pic>
    <xdr:clientData/>
  </xdr:twoCellAnchor>
  <xdr:twoCellAnchor editAs="oneCell">
    <xdr:from>
      <xdr:col>5</xdr:col>
      <xdr:colOff>540369</xdr:colOff>
      <xdr:row>34</xdr:row>
      <xdr:rowOff>112714</xdr:rowOff>
    </xdr:from>
    <xdr:to>
      <xdr:col>5</xdr:col>
      <xdr:colOff>1250456</xdr:colOff>
      <xdr:row>34</xdr:row>
      <xdr:rowOff>660123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6" cstate="email"/>
        <a:stretch>
          <a:fillRect/>
        </a:stretch>
      </xdr:blipFill>
      <xdr:spPr>
        <a:xfrm>
          <a:off x="5940425" y="13609320"/>
          <a:ext cx="710565" cy="547370"/>
        </a:xfrm>
        <a:prstGeom prst="rect">
          <a:avLst/>
        </a:prstGeom>
      </xdr:spPr>
    </xdr:pic>
    <xdr:clientData/>
  </xdr:twoCellAnchor>
  <xdr:twoCellAnchor editAs="oneCell">
    <xdr:from>
      <xdr:col>5</xdr:col>
      <xdr:colOff>531261</xdr:colOff>
      <xdr:row>36</xdr:row>
      <xdr:rowOff>107156</xdr:rowOff>
    </xdr:from>
    <xdr:to>
      <xdr:col>5</xdr:col>
      <xdr:colOff>1238974</xdr:colOff>
      <xdr:row>36</xdr:row>
      <xdr:rowOff>662876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5931535" y="14670405"/>
          <a:ext cx="708025" cy="555625"/>
        </a:xfrm>
        <a:prstGeom prst="rect">
          <a:avLst/>
        </a:prstGeom>
      </xdr:spPr>
    </xdr:pic>
    <xdr:clientData/>
  </xdr:twoCellAnchor>
  <xdr:twoCellAnchor editAs="oneCell">
    <xdr:from>
      <xdr:col>5</xdr:col>
      <xdr:colOff>472158</xdr:colOff>
      <xdr:row>37</xdr:row>
      <xdr:rowOff>102852</xdr:rowOff>
    </xdr:from>
    <xdr:to>
      <xdr:col>5</xdr:col>
      <xdr:colOff>1184619</xdr:colOff>
      <xdr:row>37</xdr:row>
      <xdr:rowOff>647886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8" cstate="email"/>
        <a:stretch>
          <a:fillRect/>
        </a:stretch>
      </xdr:blipFill>
      <xdr:spPr>
        <a:xfrm>
          <a:off x="5872480" y="15418435"/>
          <a:ext cx="712470" cy="545465"/>
        </a:xfrm>
        <a:prstGeom prst="rect">
          <a:avLst/>
        </a:prstGeom>
      </xdr:spPr>
    </xdr:pic>
    <xdr:clientData/>
  </xdr:twoCellAnchor>
  <xdr:twoCellAnchor editAs="oneCell">
    <xdr:from>
      <xdr:col>5</xdr:col>
      <xdr:colOff>460942</xdr:colOff>
      <xdr:row>41</xdr:row>
      <xdr:rowOff>136004</xdr:rowOff>
    </xdr:from>
    <xdr:to>
      <xdr:col>5</xdr:col>
      <xdr:colOff>1343206</xdr:colOff>
      <xdr:row>41</xdr:row>
      <xdr:rowOff>635915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9" cstate="email"/>
        <a:stretch>
          <a:fillRect/>
        </a:stretch>
      </xdr:blipFill>
      <xdr:spPr>
        <a:xfrm>
          <a:off x="5861050" y="18023840"/>
          <a:ext cx="882650" cy="499745"/>
        </a:xfrm>
        <a:prstGeom prst="rect">
          <a:avLst/>
        </a:prstGeom>
      </xdr:spPr>
    </xdr:pic>
    <xdr:clientData/>
  </xdr:twoCellAnchor>
  <xdr:twoCellAnchor editAs="oneCell">
    <xdr:from>
      <xdr:col>6</xdr:col>
      <xdr:colOff>534031</xdr:colOff>
      <xdr:row>38</xdr:row>
      <xdr:rowOff>231322</xdr:rowOff>
    </xdr:from>
    <xdr:to>
      <xdr:col>6</xdr:col>
      <xdr:colOff>1160661</xdr:colOff>
      <xdr:row>38</xdr:row>
      <xdr:rowOff>662245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70" cstate="email"/>
        <a:stretch>
          <a:fillRect/>
        </a:stretch>
      </xdr:blipFill>
      <xdr:spPr>
        <a:xfrm>
          <a:off x="7686675" y="16299815"/>
          <a:ext cx="626745" cy="430530"/>
        </a:xfrm>
        <a:prstGeom prst="rect">
          <a:avLst/>
        </a:prstGeom>
      </xdr:spPr>
    </xdr:pic>
    <xdr:clientData/>
  </xdr:twoCellAnchor>
  <xdr:twoCellAnchor editAs="oneCell">
    <xdr:from>
      <xdr:col>6</xdr:col>
      <xdr:colOff>604058</xdr:colOff>
      <xdr:row>39</xdr:row>
      <xdr:rowOff>213234</xdr:rowOff>
    </xdr:from>
    <xdr:to>
      <xdr:col>6</xdr:col>
      <xdr:colOff>1216247</xdr:colOff>
      <xdr:row>39</xdr:row>
      <xdr:rowOff>630173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7757160" y="17033875"/>
          <a:ext cx="612140" cy="417195"/>
        </a:xfrm>
        <a:prstGeom prst="rect">
          <a:avLst/>
        </a:prstGeom>
      </xdr:spPr>
    </xdr:pic>
    <xdr:clientData/>
  </xdr:twoCellAnchor>
  <xdr:twoCellAnchor editAs="oneCell">
    <xdr:from>
      <xdr:col>6</xdr:col>
      <xdr:colOff>644589</xdr:colOff>
      <xdr:row>34</xdr:row>
      <xdr:rowOff>169811</xdr:rowOff>
    </xdr:from>
    <xdr:to>
      <xdr:col>6</xdr:col>
      <xdr:colOff>1252712</xdr:colOff>
      <xdr:row>34</xdr:row>
      <xdr:rowOff>607089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7797800" y="13666470"/>
          <a:ext cx="607695" cy="437515"/>
        </a:xfrm>
        <a:prstGeom prst="rect">
          <a:avLst/>
        </a:prstGeom>
      </xdr:spPr>
    </xdr:pic>
    <xdr:clientData/>
  </xdr:twoCellAnchor>
  <xdr:twoCellAnchor editAs="oneCell">
    <xdr:from>
      <xdr:col>6</xdr:col>
      <xdr:colOff>598938</xdr:colOff>
      <xdr:row>37</xdr:row>
      <xdr:rowOff>173584</xdr:rowOff>
    </xdr:from>
    <xdr:to>
      <xdr:col>6</xdr:col>
      <xdr:colOff>1209095</xdr:colOff>
      <xdr:row>37</xdr:row>
      <xdr:rowOff>583406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73" cstate="email"/>
        <a:stretch>
          <a:fillRect/>
        </a:stretch>
      </xdr:blipFill>
      <xdr:spPr>
        <a:xfrm>
          <a:off x="7752080" y="15489555"/>
          <a:ext cx="610235" cy="409575"/>
        </a:xfrm>
        <a:prstGeom prst="rect">
          <a:avLst/>
        </a:prstGeom>
      </xdr:spPr>
    </xdr:pic>
    <xdr:clientData/>
  </xdr:twoCellAnchor>
  <xdr:twoCellAnchor editAs="oneCell">
    <xdr:from>
      <xdr:col>6</xdr:col>
      <xdr:colOff>574867</xdr:colOff>
      <xdr:row>36</xdr:row>
      <xdr:rowOff>220827</xdr:rowOff>
    </xdr:from>
    <xdr:to>
      <xdr:col>6</xdr:col>
      <xdr:colOff>1187056</xdr:colOff>
      <xdr:row>36</xdr:row>
      <xdr:rowOff>650987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74" cstate="email"/>
        <a:stretch>
          <a:fillRect/>
        </a:stretch>
      </xdr:blipFill>
      <xdr:spPr>
        <a:xfrm>
          <a:off x="7727950" y="14784070"/>
          <a:ext cx="612140" cy="430530"/>
        </a:xfrm>
        <a:prstGeom prst="rect">
          <a:avLst/>
        </a:prstGeom>
      </xdr:spPr>
    </xdr:pic>
    <xdr:clientData/>
  </xdr:twoCellAnchor>
  <xdr:twoCellAnchor editAs="oneCell">
    <xdr:from>
      <xdr:col>6</xdr:col>
      <xdr:colOff>641515</xdr:colOff>
      <xdr:row>41</xdr:row>
      <xdr:rowOff>147305</xdr:rowOff>
    </xdr:from>
    <xdr:to>
      <xdr:col>6</xdr:col>
      <xdr:colOff>1273374</xdr:colOff>
      <xdr:row>41</xdr:row>
      <xdr:rowOff>597159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5" cstate="email"/>
        <a:stretch>
          <a:fillRect/>
        </a:stretch>
      </xdr:blipFill>
      <xdr:spPr>
        <a:xfrm>
          <a:off x="7794625" y="18034635"/>
          <a:ext cx="631825" cy="450215"/>
        </a:xfrm>
        <a:prstGeom prst="rect">
          <a:avLst/>
        </a:prstGeom>
      </xdr:spPr>
    </xdr:pic>
    <xdr:clientData/>
  </xdr:twoCellAnchor>
  <xdr:twoCellAnchor editAs="oneCell">
    <xdr:from>
      <xdr:col>3</xdr:col>
      <xdr:colOff>166686</xdr:colOff>
      <xdr:row>41</xdr:row>
      <xdr:rowOff>147587</xdr:rowOff>
    </xdr:from>
    <xdr:to>
      <xdr:col>3</xdr:col>
      <xdr:colOff>1238250</xdr:colOff>
      <xdr:row>41</xdr:row>
      <xdr:rowOff>594466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6" cstate="email"/>
        <a:stretch>
          <a:fillRect/>
        </a:stretch>
      </xdr:blipFill>
      <xdr:spPr>
        <a:xfrm>
          <a:off x="2604770" y="18035270"/>
          <a:ext cx="1071880" cy="447040"/>
        </a:xfrm>
        <a:prstGeom prst="rect">
          <a:avLst/>
        </a:prstGeom>
      </xdr:spPr>
    </xdr:pic>
    <xdr:clientData/>
  </xdr:twoCellAnchor>
  <xdr:twoCellAnchor editAs="oneCell">
    <xdr:from>
      <xdr:col>4</xdr:col>
      <xdr:colOff>236800</xdr:colOff>
      <xdr:row>41</xdr:row>
      <xdr:rowOff>142874</xdr:rowOff>
    </xdr:from>
    <xdr:to>
      <xdr:col>4</xdr:col>
      <xdr:colOff>1266167</xdr:colOff>
      <xdr:row>41</xdr:row>
      <xdr:rowOff>607218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4055745" y="18030190"/>
          <a:ext cx="1029335" cy="464820"/>
        </a:xfrm>
        <a:prstGeom prst="rect">
          <a:avLst/>
        </a:prstGeom>
      </xdr:spPr>
    </xdr:pic>
    <xdr:clientData/>
  </xdr:twoCellAnchor>
  <xdr:twoCellAnchor editAs="oneCell">
    <xdr:from>
      <xdr:col>3</xdr:col>
      <xdr:colOff>320130</xdr:colOff>
      <xdr:row>52</xdr:row>
      <xdr:rowOff>232446</xdr:rowOff>
    </xdr:from>
    <xdr:to>
      <xdr:col>3</xdr:col>
      <xdr:colOff>1332163</xdr:colOff>
      <xdr:row>52</xdr:row>
      <xdr:rowOff>576588</xdr:rowOff>
    </xdr:to>
    <xdr:pic>
      <xdr:nvPicPr>
        <xdr:cNvPr id="82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/>
        <a:srcRect/>
        <a:stretch>
          <a:fillRect/>
        </a:stretch>
      </xdr:blipFill>
      <xdr:spPr>
        <a:xfrm>
          <a:off x="2758440" y="22244685"/>
          <a:ext cx="1011555" cy="34417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359488</xdr:colOff>
      <xdr:row>52</xdr:row>
      <xdr:rowOff>200158</xdr:rowOff>
    </xdr:from>
    <xdr:to>
      <xdr:col>4</xdr:col>
      <xdr:colOff>1416517</xdr:colOff>
      <xdr:row>52</xdr:row>
      <xdr:rowOff>547686</xdr:rowOff>
    </xdr:to>
    <xdr:pic>
      <xdr:nvPicPr>
        <xdr:cNvPr id="83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/>
        <a:srcRect/>
        <a:stretch>
          <a:fillRect/>
        </a:stretch>
      </xdr:blipFill>
      <xdr:spPr>
        <a:xfrm>
          <a:off x="4178935" y="22212300"/>
          <a:ext cx="1056640" cy="3473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3</xdr:col>
      <xdr:colOff>190501</xdr:colOff>
      <xdr:row>49</xdr:row>
      <xdr:rowOff>176212</xdr:rowOff>
    </xdr:from>
    <xdr:to>
      <xdr:col>3</xdr:col>
      <xdr:colOff>1260260</xdr:colOff>
      <xdr:row>49</xdr:row>
      <xdr:rowOff>533400</xdr:rowOff>
    </xdr:to>
    <xdr:pic>
      <xdr:nvPicPr>
        <xdr:cNvPr id="84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/>
        <a:srcRect/>
        <a:stretch>
          <a:fillRect/>
        </a:stretch>
      </xdr:blipFill>
      <xdr:spPr>
        <a:xfrm>
          <a:off x="2628900" y="20368895"/>
          <a:ext cx="1069340" cy="3575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335334</xdr:colOff>
      <xdr:row>49</xdr:row>
      <xdr:rowOff>190499</xdr:rowOff>
    </xdr:from>
    <xdr:to>
      <xdr:col>4</xdr:col>
      <xdr:colOff>1445745</xdr:colOff>
      <xdr:row>49</xdr:row>
      <xdr:rowOff>532704</xdr:rowOff>
    </xdr:to>
    <xdr:pic>
      <xdr:nvPicPr>
        <xdr:cNvPr id="85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/>
        <a:srcRect/>
        <a:stretch>
          <a:fillRect/>
        </a:stretch>
      </xdr:blipFill>
      <xdr:spPr>
        <a:xfrm>
          <a:off x="4154805" y="20382865"/>
          <a:ext cx="1109980" cy="3422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182358</xdr:colOff>
      <xdr:row>49</xdr:row>
      <xdr:rowOff>113792</xdr:rowOff>
    </xdr:from>
    <xdr:to>
      <xdr:col>10</xdr:col>
      <xdr:colOff>972124</xdr:colOff>
      <xdr:row>49</xdr:row>
      <xdr:rowOff>686247</xdr:rowOff>
    </xdr:to>
    <xdr:pic>
      <xdr:nvPicPr>
        <xdr:cNvPr id="86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/>
        <a:srcRect/>
        <a:stretch>
          <a:fillRect/>
        </a:stretch>
      </xdr:blipFill>
      <xdr:spPr>
        <a:xfrm>
          <a:off x="13069570" y="20306665"/>
          <a:ext cx="789305" cy="5721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222298</xdr:colOff>
      <xdr:row>52</xdr:row>
      <xdr:rowOff>107157</xdr:rowOff>
    </xdr:from>
    <xdr:to>
      <xdr:col>10</xdr:col>
      <xdr:colOff>982887</xdr:colOff>
      <xdr:row>52</xdr:row>
      <xdr:rowOff>681623</xdr:rowOff>
    </xdr:to>
    <xdr:pic>
      <xdr:nvPicPr>
        <xdr:cNvPr id="87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/>
        <a:srcRect/>
        <a:stretch>
          <a:fillRect/>
        </a:stretch>
      </xdr:blipFill>
      <xdr:spPr>
        <a:xfrm>
          <a:off x="13109575" y="22118955"/>
          <a:ext cx="760095" cy="574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11</xdr:col>
      <xdr:colOff>156367</xdr:colOff>
      <xdr:row>52</xdr:row>
      <xdr:rowOff>185526</xdr:rowOff>
    </xdr:from>
    <xdr:to>
      <xdr:col>11</xdr:col>
      <xdr:colOff>794511</xdr:colOff>
      <xdr:row>52</xdr:row>
      <xdr:rowOff>649283</xdr:rowOff>
    </xdr:to>
    <xdr:pic>
      <xdr:nvPicPr>
        <xdr:cNvPr id="88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/>
        <a:srcRect/>
        <a:stretch>
          <a:fillRect/>
        </a:stretch>
      </xdr:blipFill>
      <xdr:spPr>
        <a:xfrm>
          <a:off x="14157960" y="22197695"/>
          <a:ext cx="638175" cy="4635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11</xdr:col>
      <xdr:colOff>90997</xdr:colOff>
      <xdr:row>49</xdr:row>
      <xdr:rowOff>153450</xdr:rowOff>
    </xdr:from>
    <xdr:to>
      <xdr:col>11</xdr:col>
      <xdr:colOff>766510</xdr:colOff>
      <xdr:row>49</xdr:row>
      <xdr:rowOff>619123</xdr:rowOff>
    </xdr:to>
    <xdr:pic>
      <xdr:nvPicPr>
        <xdr:cNvPr id="89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/>
        <a:srcRect/>
        <a:stretch>
          <a:fillRect/>
        </a:stretch>
      </xdr:blipFill>
      <xdr:spPr>
        <a:xfrm>
          <a:off x="14092555" y="20346035"/>
          <a:ext cx="675640" cy="4654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157477</xdr:colOff>
      <xdr:row>49</xdr:row>
      <xdr:rowOff>118603</xdr:rowOff>
    </xdr:from>
    <xdr:to>
      <xdr:col>8</xdr:col>
      <xdr:colOff>981194</xdr:colOff>
      <xdr:row>49</xdr:row>
      <xdr:rowOff>591639</xdr:rowOff>
    </xdr:to>
    <xdr:pic>
      <xdr:nvPicPr>
        <xdr:cNvPr id="90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/>
        <a:srcRect/>
        <a:stretch>
          <a:fillRect/>
        </a:stretch>
      </xdr:blipFill>
      <xdr:spPr>
        <a:xfrm>
          <a:off x="10815320" y="20311110"/>
          <a:ext cx="824230" cy="473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155321</xdr:colOff>
      <xdr:row>52</xdr:row>
      <xdr:rowOff>190501</xdr:rowOff>
    </xdr:from>
    <xdr:to>
      <xdr:col>8</xdr:col>
      <xdr:colOff>966294</xdr:colOff>
      <xdr:row>52</xdr:row>
      <xdr:rowOff>645125</xdr:rowOff>
    </xdr:to>
    <xdr:pic>
      <xdr:nvPicPr>
        <xdr:cNvPr id="91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/>
        <a:srcRect/>
        <a:stretch>
          <a:fillRect/>
        </a:stretch>
      </xdr:blipFill>
      <xdr:spPr>
        <a:xfrm>
          <a:off x="10813415" y="22202775"/>
          <a:ext cx="810895" cy="454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95250</xdr:colOff>
      <xdr:row>54</xdr:row>
      <xdr:rowOff>127753</xdr:rowOff>
    </xdr:from>
    <xdr:to>
      <xdr:col>8</xdr:col>
      <xdr:colOff>933418</xdr:colOff>
      <xdr:row>54</xdr:row>
      <xdr:rowOff>595972</xdr:rowOff>
    </xdr:to>
    <xdr:pic>
      <xdr:nvPicPr>
        <xdr:cNvPr id="92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/>
        <a:srcRect/>
        <a:stretch>
          <a:fillRect/>
        </a:stretch>
      </xdr:blipFill>
      <xdr:spPr>
        <a:xfrm>
          <a:off x="10753725" y="23206710"/>
          <a:ext cx="837565" cy="4679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209809</xdr:colOff>
      <xdr:row>54</xdr:row>
      <xdr:rowOff>181670</xdr:rowOff>
    </xdr:from>
    <xdr:to>
      <xdr:col>9</xdr:col>
      <xdr:colOff>783143</xdr:colOff>
      <xdr:row>54</xdr:row>
      <xdr:rowOff>581980</xdr:rowOff>
    </xdr:to>
    <xdr:pic>
      <xdr:nvPicPr>
        <xdr:cNvPr id="93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89" cstate="email"/>
        <a:srcRect/>
        <a:stretch>
          <a:fillRect/>
        </a:stretch>
      </xdr:blipFill>
      <xdr:spPr>
        <a:xfrm>
          <a:off x="11982450" y="23260685"/>
          <a:ext cx="57340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165585</xdr:colOff>
      <xdr:row>52</xdr:row>
      <xdr:rowOff>186156</xdr:rowOff>
    </xdr:from>
    <xdr:to>
      <xdr:col>9</xdr:col>
      <xdr:colOff>726282</xdr:colOff>
      <xdr:row>52</xdr:row>
      <xdr:rowOff>556253</xdr:rowOff>
    </xdr:to>
    <xdr:pic>
      <xdr:nvPicPr>
        <xdr:cNvPr id="94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/>
        <a:srcRect/>
        <a:stretch>
          <a:fillRect/>
        </a:stretch>
      </xdr:blipFill>
      <xdr:spPr>
        <a:xfrm>
          <a:off x="11938000" y="22198330"/>
          <a:ext cx="560705" cy="36957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189397</xdr:colOff>
      <xdr:row>49</xdr:row>
      <xdr:rowOff>186656</xdr:rowOff>
    </xdr:from>
    <xdr:to>
      <xdr:col>9</xdr:col>
      <xdr:colOff>750094</xdr:colOff>
      <xdr:row>49</xdr:row>
      <xdr:rowOff>556753</xdr:rowOff>
    </xdr:to>
    <xdr:pic>
      <xdr:nvPicPr>
        <xdr:cNvPr id="95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/>
        <a:srcRect/>
        <a:stretch>
          <a:fillRect/>
        </a:stretch>
      </xdr:blipFill>
      <xdr:spPr>
        <a:xfrm>
          <a:off x="11962130" y="20379055"/>
          <a:ext cx="560705" cy="3702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228038</xdr:colOff>
      <xdr:row>55</xdr:row>
      <xdr:rowOff>176924</xdr:rowOff>
    </xdr:from>
    <xdr:to>
      <xdr:col>9</xdr:col>
      <xdr:colOff>809626</xdr:colOff>
      <xdr:row>55</xdr:row>
      <xdr:rowOff>566064</xdr:rowOff>
    </xdr:to>
    <xdr:pic>
      <xdr:nvPicPr>
        <xdr:cNvPr id="96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/>
        <a:srcRect/>
        <a:stretch>
          <a:fillRect/>
        </a:stretch>
      </xdr:blipFill>
      <xdr:spPr>
        <a:xfrm>
          <a:off x="12000865" y="24008080"/>
          <a:ext cx="581660" cy="3892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109635</xdr:colOff>
      <xdr:row>55</xdr:row>
      <xdr:rowOff>131711</xdr:rowOff>
    </xdr:from>
    <xdr:to>
      <xdr:col>8</xdr:col>
      <xdr:colOff>940595</xdr:colOff>
      <xdr:row>55</xdr:row>
      <xdr:rowOff>616928</xdr:rowOff>
    </xdr:to>
    <xdr:pic>
      <xdr:nvPicPr>
        <xdr:cNvPr id="97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92" cstate="email"/>
        <a:srcRect/>
        <a:stretch>
          <a:fillRect/>
        </a:stretch>
      </xdr:blipFill>
      <xdr:spPr>
        <a:xfrm>
          <a:off x="10767695" y="23962995"/>
          <a:ext cx="831215" cy="4851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171789</xdr:colOff>
      <xdr:row>50</xdr:row>
      <xdr:rowOff>149679</xdr:rowOff>
    </xdr:from>
    <xdr:to>
      <xdr:col>8</xdr:col>
      <xdr:colOff>1014017</xdr:colOff>
      <xdr:row>50</xdr:row>
      <xdr:rowOff>621164</xdr:rowOff>
    </xdr:to>
    <xdr:pic>
      <xdr:nvPicPr>
        <xdr:cNvPr id="98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/>
        <a:srcRect/>
        <a:stretch>
          <a:fillRect/>
        </a:stretch>
      </xdr:blipFill>
      <xdr:spPr>
        <a:xfrm>
          <a:off x="10829925" y="21094700"/>
          <a:ext cx="842010" cy="4718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205108</xdr:colOff>
      <xdr:row>50</xdr:row>
      <xdr:rowOff>81643</xdr:rowOff>
    </xdr:from>
    <xdr:to>
      <xdr:col>10</xdr:col>
      <xdr:colOff>976414</xdr:colOff>
      <xdr:row>50</xdr:row>
      <xdr:rowOff>641237</xdr:rowOff>
    </xdr:to>
    <xdr:pic>
      <xdr:nvPicPr>
        <xdr:cNvPr id="99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/>
        <a:srcRect/>
        <a:stretch>
          <a:fillRect/>
        </a:stretch>
      </xdr:blipFill>
      <xdr:spPr>
        <a:xfrm>
          <a:off x="13092430" y="21026755"/>
          <a:ext cx="770890" cy="5594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12</xdr:col>
      <xdr:colOff>189647</xdr:colOff>
      <xdr:row>59</xdr:row>
      <xdr:rowOff>190500</xdr:rowOff>
    </xdr:from>
    <xdr:to>
      <xdr:col>12</xdr:col>
      <xdr:colOff>911989</xdr:colOff>
      <xdr:row>59</xdr:row>
      <xdr:rowOff>666658</xdr:rowOff>
    </xdr:to>
    <xdr:pic>
      <xdr:nvPicPr>
        <xdr:cNvPr id="100" name="Picture 216" descr="ART"/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/>
        <a:srcRect/>
        <a:stretch>
          <a:fillRect/>
        </a:stretch>
      </xdr:blipFill>
      <xdr:spPr>
        <a:xfrm>
          <a:off x="15305405" y="26155650"/>
          <a:ext cx="722630" cy="47561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202405</xdr:colOff>
      <xdr:row>57</xdr:row>
      <xdr:rowOff>178593</xdr:rowOff>
    </xdr:from>
    <xdr:to>
      <xdr:col>12</xdr:col>
      <xdr:colOff>926773</xdr:colOff>
      <xdr:row>57</xdr:row>
      <xdr:rowOff>670961</xdr:rowOff>
    </xdr:to>
    <xdr:pic>
      <xdr:nvPicPr>
        <xdr:cNvPr id="101" name="Picture 217" descr="ART"/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/>
        <a:srcRect/>
        <a:stretch>
          <a:fillRect/>
        </a:stretch>
      </xdr:blipFill>
      <xdr:spPr>
        <a:xfrm>
          <a:off x="15318105" y="25076785"/>
          <a:ext cx="724535" cy="4921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252616</xdr:colOff>
      <xdr:row>59</xdr:row>
      <xdr:rowOff>173049</xdr:rowOff>
    </xdr:from>
    <xdr:to>
      <xdr:col>13</xdr:col>
      <xdr:colOff>845344</xdr:colOff>
      <xdr:row>59</xdr:row>
      <xdr:rowOff>591896</xdr:rowOff>
    </xdr:to>
    <xdr:pic>
      <xdr:nvPicPr>
        <xdr:cNvPr id="102" name="Picture 218" descr="ART"/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/>
        <a:srcRect/>
        <a:stretch>
          <a:fillRect/>
        </a:stretch>
      </xdr:blipFill>
      <xdr:spPr>
        <a:xfrm>
          <a:off x="16482695" y="26137870"/>
          <a:ext cx="593090" cy="4191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225120</xdr:colOff>
      <xdr:row>57</xdr:row>
      <xdr:rowOff>214312</xdr:rowOff>
    </xdr:from>
    <xdr:to>
      <xdr:col>13</xdr:col>
      <xdr:colOff>833437</xdr:colOff>
      <xdr:row>57</xdr:row>
      <xdr:rowOff>637411</xdr:rowOff>
    </xdr:to>
    <xdr:pic>
      <xdr:nvPicPr>
        <xdr:cNvPr id="103" name="Picture 219" descr="ART"/>
        <xdr:cNvPicPr>
          <a:picLocks noChangeAspect="1" noChangeArrowheads="1"/>
        </xdr:cNvPicPr>
      </xdr:nvPicPr>
      <xdr:blipFill>
        <a:blip xmlns:r="http://schemas.openxmlformats.org/officeDocument/2006/relationships" r:embed="rId98" cstate="email"/>
        <a:srcRect/>
        <a:stretch>
          <a:fillRect/>
        </a:stretch>
      </xdr:blipFill>
      <xdr:spPr>
        <a:xfrm>
          <a:off x="16455390" y="25112345"/>
          <a:ext cx="608330" cy="422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488155</xdr:colOff>
      <xdr:row>52</xdr:row>
      <xdr:rowOff>146543</xdr:rowOff>
    </xdr:from>
    <xdr:to>
      <xdr:col>5</xdr:col>
      <xdr:colOff>1537607</xdr:colOff>
      <xdr:row>52</xdr:row>
      <xdr:rowOff>609624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5888355" y="22158325"/>
          <a:ext cx="1049655" cy="463550"/>
        </a:xfrm>
        <a:prstGeom prst="rect">
          <a:avLst/>
        </a:prstGeom>
      </xdr:spPr>
    </xdr:pic>
    <xdr:clientData/>
  </xdr:twoCellAnchor>
  <xdr:twoCellAnchor editAs="oneCell">
    <xdr:from>
      <xdr:col>7</xdr:col>
      <xdr:colOff>349927</xdr:colOff>
      <xdr:row>52</xdr:row>
      <xdr:rowOff>190499</xdr:rowOff>
    </xdr:from>
    <xdr:to>
      <xdr:col>7</xdr:col>
      <xdr:colOff>1155585</xdr:colOff>
      <xdr:row>52</xdr:row>
      <xdr:rowOff>668786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9255760" y="22202140"/>
          <a:ext cx="805180" cy="478790"/>
        </a:xfrm>
        <a:prstGeom prst="rect">
          <a:avLst/>
        </a:prstGeom>
      </xdr:spPr>
    </xdr:pic>
    <xdr:clientData/>
  </xdr:twoCellAnchor>
  <xdr:twoCellAnchor editAs="oneCell">
    <xdr:from>
      <xdr:col>7</xdr:col>
      <xdr:colOff>299577</xdr:colOff>
      <xdr:row>54</xdr:row>
      <xdr:rowOff>199159</xdr:rowOff>
    </xdr:from>
    <xdr:to>
      <xdr:col>7</xdr:col>
      <xdr:colOff>1191499</xdr:colOff>
      <xdr:row>54</xdr:row>
      <xdr:rowOff>577139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 l="3701" t="7053" r="8868" b="55714"/>
        <a:stretch>
          <a:fillRect/>
        </a:stretch>
      </xdr:blipFill>
      <xdr:spPr>
        <a:xfrm>
          <a:off x="9204960" y="23277830"/>
          <a:ext cx="892175" cy="377825"/>
        </a:xfrm>
        <a:prstGeom prst="rect">
          <a:avLst/>
        </a:prstGeom>
      </xdr:spPr>
    </xdr:pic>
    <xdr:clientData/>
  </xdr:twoCellAnchor>
  <xdr:twoCellAnchor editAs="oneCell">
    <xdr:from>
      <xdr:col>5</xdr:col>
      <xdr:colOff>464344</xdr:colOff>
      <xdr:row>54</xdr:row>
      <xdr:rowOff>178592</xdr:rowOff>
    </xdr:from>
    <xdr:to>
      <xdr:col>5</xdr:col>
      <xdr:colOff>1496388</xdr:colOff>
      <xdr:row>54</xdr:row>
      <xdr:rowOff>566291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 l="1879" t="15740" r="2775" b="53956"/>
        <a:stretch>
          <a:fillRect/>
        </a:stretch>
      </xdr:blipFill>
      <xdr:spPr>
        <a:xfrm>
          <a:off x="5864860" y="23257510"/>
          <a:ext cx="1031875" cy="387350"/>
        </a:xfrm>
        <a:prstGeom prst="rect">
          <a:avLst/>
        </a:prstGeom>
      </xdr:spPr>
    </xdr:pic>
    <xdr:clientData/>
  </xdr:twoCellAnchor>
  <xdr:twoCellAnchor editAs="oneCell">
    <xdr:from>
      <xdr:col>6</xdr:col>
      <xdr:colOff>472277</xdr:colOff>
      <xdr:row>54</xdr:row>
      <xdr:rowOff>211720</xdr:rowOff>
    </xdr:from>
    <xdr:to>
      <xdr:col>6</xdr:col>
      <xdr:colOff>1400625</xdr:colOff>
      <xdr:row>54</xdr:row>
      <xdr:rowOff>588442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7625080" y="23290530"/>
          <a:ext cx="928370" cy="376555"/>
        </a:xfrm>
        <a:prstGeom prst="rect">
          <a:avLst/>
        </a:prstGeom>
      </xdr:spPr>
    </xdr:pic>
    <xdr:clientData/>
  </xdr:twoCellAnchor>
  <xdr:twoCellAnchor editAs="oneCell">
    <xdr:from>
      <xdr:col>6</xdr:col>
      <xdr:colOff>486455</xdr:colOff>
      <xdr:row>50</xdr:row>
      <xdr:rowOff>163286</xdr:rowOff>
    </xdr:from>
    <xdr:to>
      <xdr:col>6</xdr:col>
      <xdr:colOff>1349654</xdr:colOff>
      <xdr:row>50</xdr:row>
      <xdr:rowOff>591154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7639685" y="21108670"/>
          <a:ext cx="862965" cy="427355"/>
        </a:xfrm>
        <a:prstGeom prst="rect">
          <a:avLst/>
        </a:prstGeom>
      </xdr:spPr>
    </xdr:pic>
    <xdr:clientData/>
  </xdr:twoCellAnchor>
  <xdr:twoCellAnchor editAs="oneCell">
    <xdr:from>
      <xdr:col>5</xdr:col>
      <xdr:colOff>500063</xdr:colOff>
      <xdr:row>49</xdr:row>
      <xdr:rowOff>152212</xdr:rowOff>
    </xdr:from>
    <xdr:to>
      <xdr:col>5</xdr:col>
      <xdr:colOff>1564359</xdr:colOff>
      <xdr:row>49</xdr:row>
      <xdr:rowOff>614544</xdr:rowOff>
    </xdr:to>
    <xdr:pic>
      <xdr:nvPicPr>
        <xdr:cNvPr id="110" name="Рисунок 109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5900420" y="20344765"/>
          <a:ext cx="1064260" cy="462280"/>
        </a:xfrm>
        <a:prstGeom prst="rect">
          <a:avLst/>
        </a:prstGeom>
      </xdr:spPr>
    </xdr:pic>
    <xdr:clientData/>
  </xdr:twoCellAnchor>
  <xdr:twoCellAnchor editAs="oneCell">
    <xdr:from>
      <xdr:col>7</xdr:col>
      <xdr:colOff>340157</xdr:colOff>
      <xdr:row>49</xdr:row>
      <xdr:rowOff>130967</xdr:rowOff>
    </xdr:from>
    <xdr:to>
      <xdr:col>7</xdr:col>
      <xdr:colOff>1224057</xdr:colOff>
      <xdr:row>49</xdr:row>
      <xdr:rowOff>692050</xdr:rowOff>
    </xdr:to>
    <xdr:pic>
      <xdr:nvPicPr>
        <xdr:cNvPr id="111" name="Рисунок 110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9245600" y="20323810"/>
          <a:ext cx="883920" cy="560705"/>
        </a:xfrm>
        <a:prstGeom prst="rect">
          <a:avLst/>
        </a:prstGeom>
      </xdr:spPr>
    </xdr:pic>
    <xdr:clientData/>
  </xdr:twoCellAnchor>
  <xdr:twoCellAnchor editAs="oneCell">
    <xdr:from>
      <xdr:col>6</xdr:col>
      <xdr:colOff>474276</xdr:colOff>
      <xdr:row>55</xdr:row>
      <xdr:rowOff>194921</xdr:rowOff>
    </xdr:from>
    <xdr:to>
      <xdr:col>6</xdr:col>
      <xdr:colOff>1429474</xdr:colOff>
      <xdr:row>55</xdr:row>
      <xdr:rowOff>656145</xdr:rowOff>
    </xdr:to>
    <xdr:pic>
      <xdr:nvPicPr>
        <xdr:cNvPr id="112" name="Рисунок 111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7626985" y="24025860"/>
          <a:ext cx="955675" cy="461645"/>
        </a:xfrm>
        <a:prstGeom prst="rect">
          <a:avLst/>
        </a:prstGeom>
      </xdr:spPr>
    </xdr:pic>
    <xdr:clientData/>
  </xdr:twoCellAnchor>
  <xdr:twoCellAnchor editAs="oneCell">
    <xdr:from>
      <xdr:col>5</xdr:col>
      <xdr:colOff>488155</xdr:colOff>
      <xdr:row>55</xdr:row>
      <xdr:rowOff>223626</xdr:rowOff>
    </xdr:from>
    <xdr:to>
      <xdr:col>5</xdr:col>
      <xdr:colOff>1507541</xdr:colOff>
      <xdr:row>55</xdr:row>
      <xdr:rowOff>678656</xdr:rowOff>
    </xdr:to>
    <xdr:pic>
      <xdr:nvPicPr>
        <xdr:cNvPr id="113" name="Рисунок 112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5888355" y="24055070"/>
          <a:ext cx="1019810" cy="454660"/>
        </a:xfrm>
        <a:prstGeom prst="rect">
          <a:avLst/>
        </a:prstGeom>
      </xdr:spPr>
    </xdr:pic>
    <xdr:clientData/>
  </xdr:twoCellAnchor>
  <xdr:twoCellAnchor editAs="oneCell">
    <xdr:from>
      <xdr:col>7</xdr:col>
      <xdr:colOff>358150</xdr:colOff>
      <xdr:row>55</xdr:row>
      <xdr:rowOff>154781</xdr:rowOff>
    </xdr:from>
    <xdr:to>
      <xdr:col>7</xdr:col>
      <xdr:colOff>1192580</xdr:colOff>
      <xdr:row>55</xdr:row>
      <xdr:rowOff>629543</xdr:rowOff>
    </xdr:to>
    <xdr:pic>
      <xdr:nvPicPr>
        <xdr:cNvPr id="114" name="Рисунок 113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9264015" y="23985855"/>
          <a:ext cx="834390" cy="474980"/>
        </a:xfrm>
        <a:prstGeom prst="rect">
          <a:avLst/>
        </a:prstGeom>
      </xdr:spPr>
    </xdr:pic>
    <xdr:clientData/>
  </xdr:twoCellAnchor>
  <xdr:twoCellAnchor editAs="oneCell">
    <xdr:from>
      <xdr:col>7</xdr:col>
      <xdr:colOff>415485</xdr:colOff>
      <xdr:row>57</xdr:row>
      <xdr:rowOff>166687</xdr:rowOff>
    </xdr:from>
    <xdr:to>
      <xdr:col>7</xdr:col>
      <xdr:colOff>1196652</xdr:colOff>
      <xdr:row>57</xdr:row>
      <xdr:rowOff>497582</xdr:rowOff>
    </xdr:to>
    <xdr:pic>
      <xdr:nvPicPr>
        <xdr:cNvPr id="115" name="Picture 212" descr="PLAZA OBA"/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/>
        <a:srcRect/>
        <a:stretch>
          <a:fillRect/>
        </a:stretch>
      </xdr:blipFill>
      <xdr:spPr>
        <a:xfrm>
          <a:off x="9321165" y="25064720"/>
          <a:ext cx="781050" cy="33083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511968</xdr:colOff>
      <xdr:row>57</xdr:row>
      <xdr:rowOff>139850</xdr:rowOff>
    </xdr:from>
    <xdr:to>
      <xdr:col>6</xdr:col>
      <xdr:colOff>1334528</xdr:colOff>
      <xdr:row>57</xdr:row>
      <xdr:rowOff>501841</xdr:rowOff>
    </xdr:to>
    <xdr:pic>
      <xdr:nvPicPr>
        <xdr:cNvPr id="116" name="Picture 215" descr="MARY OBA"/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/>
        <a:srcRect/>
        <a:stretch>
          <a:fillRect/>
        </a:stretch>
      </xdr:blipFill>
      <xdr:spPr>
        <a:xfrm>
          <a:off x="7665085" y="25038050"/>
          <a:ext cx="822325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459679</xdr:colOff>
      <xdr:row>59</xdr:row>
      <xdr:rowOff>250032</xdr:rowOff>
    </xdr:from>
    <xdr:to>
      <xdr:col>7</xdr:col>
      <xdr:colOff>1233899</xdr:colOff>
      <xdr:row>59</xdr:row>
      <xdr:rowOff>595313</xdr:rowOff>
    </xdr:to>
    <xdr:pic>
      <xdr:nvPicPr>
        <xdr:cNvPr id="117" name="Picture 211" descr="PLAZA FEA"/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/>
        <a:srcRect/>
        <a:stretch>
          <a:fillRect/>
        </a:stretch>
      </xdr:blipFill>
      <xdr:spPr>
        <a:xfrm>
          <a:off x="9364980" y="26214705"/>
          <a:ext cx="774700" cy="34544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523874</xdr:colOff>
      <xdr:row>59</xdr:row>
      <xdr:rowOff>181354</xdr:rowOff>
    </xdr:from>
    <xdr:to>
      <xdr:col>6</xdr:col>
      <xdr:colOff>1425967</xdr:colOff>
      <xdr:row>59</xdr:row>
      <xdr:rowOff>535780</xdr:rowOff>
    </xdr:to>
    <xdr:pic>
      <xdr:nvPicPr>
        <xdr:cNvPr id="118" name="Picture 214" descr="MARY FEA"/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/>
        <a:srcRect/>
        <a:stretch>
          <a:fillRect/>
        </a:stretch>
      </xdr:blipFill>
      <xdr:spPr>
        <a:xfrm>
          <a:off x="7676515" y="26146125"/>
          <a:ext cx="902335" cy="3543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149678</xdr:colOff>
      <xdr:row>55</xdr:row>
      <xdr:rowOff>204107</xdr:rowOff>
    </xdr:from>
    <xdr:to>
      <xdr:col>3</xdr:col>
      <xdr:colOff>1342626</xdr:colOff>
      <xdr:row>55</xdr:row>
      <xdr:rowOff>598713</xdr:rowOff>
    </xdr:to>
    <xdr:pic>
      <xdr:nvPicPr>
        <xdr:cNvPr id="119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/>
        <a:srcRect/>
        <a:stretch>
          <a:fillRect/>
        </a:stretch>
      </xdr:blipFill>
      <xdr:spPr>
        <a:xfrm>
          <a:off x="2587625" y="24035385"/>
          <a:ext cx="1193165" cy="39433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7</xdr:col>
      <xdr:colOff>136071</xdr:colOff>
      <xdr:row>22</xdr:row>
      <xdr:rowOff>120176</xdr:rowOff>
    </xdr:from>
    <xdr:to>
      <xdr:col>7</xdr:col>
      <xdr:colOff>1708052</xdr:colOff>
      <xdr:row>22</xdr:row>
      <xdr:rowOff>617040</xdr:rowOff>
    </xdr:to>
    <xdr:pic>
      <xdr:nvPicPr>
        <xdr:cNvPr id="122" name="Рисунок 121"/>
        <xdr:cNvPicPr>
          <a:picLocks noChangeAspect="1"/>
        </xdr:cNvPicPr>
      </xdr:nvPicPr>
      <xdr:blipFill>
        <a:blip xmlns:r="http://schemas.openxmlformats.org/officeDocument/2006/relationships" r:embed="rId115" cstate="email"/>
        <a:stretch>
          <a:fillRect/>
        </a:stretch>
      </xdr:blipFill>
      <xdr:spPr>
        <a:xfrm>
          <a:off x="9041765" y="9368790"/>
          <a:ext cx="1571625" cy="496570"/>
        </a:xfrm>
        <a:prstGeom prst="rect">
          <a:avLst/>
        </a:prstGeom>
      </xdr:spPr>
    </xdr:pic>
    <xdr:clientData/>
  </xdr:twoCellAnchor>
  <xdr:twoCellAnchor editAs="oneCell">
    <xdr:from>
      <xdr:col>7</xdr:col>
      <xdr:colOff>122466</xdr:colOff>
      <xdr:row>20</xdr:row>
      <xdr:rowOff>130839</xdr:rowOff>
    </xdr:from>
    <xdr:to>
      <xdr:col>7</xdr:col>
      <xdr:colOff>1694445</xdr:colOff>
      <xdr:row>20</xdr:row>
      <xdr:rowOff>627564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116" cstate="email"/>
        <a:stretch>
          <a:fillRect/>
        </a:stretch>
      </xdr:blipFill>
      <xdr:spPr>
        <a:xfrm>
          <a:off x="9027795" y="7874635"/>
          <a:ext cx="1572260" cy="496570"/>
        </a:xfrm>
        <a:prstGeom prst="rect">
          <a:avLst/>
        </a:prstGeom>
      </xdr:spPr>
    </xdr:pic>
    <xdr:clientData/>
  </xdr:twoCellAnchor>
  <xdr:twoCellAnchor editAs="oneCell">
    <xdr:from>
      <xdr:col>7</xdr:col>
      <xdr:colOff>122466</xdr:colOff>
      <xdr:row>21</xdr:row>
      <xdr:rowOff>163949</xdr:rowOff>
    </xdr:from>
    <xdr:to>
      <xdr:col>7</xdr:col>
      <xdr:colOff>1694443</xdr:colOff>
      <xdr:row>21</xdr:row>
      <xdr:rowOff>683042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117" cstate="email"/>
        <a:stretch>
          <a:fillRect/>
        </a:stretch>
      </xdr:blipFill>
      <xdr:spPr>
        <a:xfrm>
          <a:off x="9027795" y="8660130"/>
          <a:ext cx="1572260" cy="518795"/>
        </a:xfrm>
        <a:prstGeom prst="rect">
          <a:avLst/>
        </a:prstGeom>
      </xdr:spPr>
    </xdr:pic>
    <xdr:clientData/>
  </xdr:twoCellAnchor>
  <xdr:twoCellAnchor editAs="oneCell">
    <xdr:from>
      <xdr:col>9</xdr:col>
      <xdr:colOff>175800</xdr:colOff>
      <xdr:row>20</xdr:row>
      <xdr:rowOff>462643</xdr:rowOff>
    </xdr:from>
    <xdr:to>
      <xdr:col>9</xdr:col>
      <xdr:colOff>979714</xdr:colOff>
      <xdr:row>21</xdr:row>
      <xdr:rowOff>422657</xdr:rowOff>
    </xdr:to>
    <xdr:pic>
      <xdr:nvPicPr>
        <xdr:cNvPr id="125" name="Рисунок 124"/>
        <xdr:cNvPicPr>
          <a:picLocks noChangeAspect="1"/>
        </xdr:cNvPicPr>
      </xdr:nvPicPr>
      <xdr:blipFill>
        <a:blip xmlns:r="http://schemas.openxmlformats.org/officeDocument/2006/relationships" r:embed="rId118" cstate="email"/>
        <a:stretch>
          <a:fillRect/>
        </a:stretch>
      </xdr:blipFill>
      <xdr:spPr>
        <a:xfrm>
          <a:off x="11948160" y="8206105"/>
          <a:ext cx="803910" cy="712470"/>
        </a:xfrm>
        <a:prstGeom prst="rect">
          <a:avLst/>
        </a:prstGeom>
      </xdr:spPr>
    </xdr:pic>
    <xdr:clientData/>
  </xdr:twoCellAnchor>
  <xdr:twoCellAnchor editAs="oneCell">
    <xdr:from>
      <xdr:col>8</xdr:col>
      <xdr:colOff>145079</xdr:colOff>
      <xdr:row>20</xdr:row>
      <xdr:rowOff>108796</xdr:rowOff>
    </xdr:from>
    <xdr:to>
      <xdr:col>8</xdr:col>
      <xdr:colOff>1003254</xdr:colOff>
      <xdr:row>22</xdr:row>
      <xdr:rowOff>204110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119" cstate="email"/>
        <a:stretch>
          <a:fillRect/>
        </a:stretch>
      </xdr:blipFill>
      <xdr:spPr>
        <a:xfrm rot="5400000">
          <a:off x="10432415" y="8223250"/>
          <a:ext cx="1600200" cy="8585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40250" y="11572875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3" name="Рисунок 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40250" y="11572875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4" name="Рисунок 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40250" y="11572875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15</xdr:col>
      <xdr:colOff>508473</xdr:colOff>
      <xdr:row>25</xdr:row>
      <xdr:rowOff>525</xdr:rowOff>
    </xdr:to>
    <xdr:pic>
      <xdr:nvPicPr>
        <xdr:cNvPr id="5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240250" y="11572875"/>
          <a:ext cx="1622425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149677</xdr:colOff>
      <xdr:row>5</xdr:row>
      <xdr:rowOff>149679</xdr:rowOff>
    </xdr:from>
    <xdr:to>
      <xdr:col>3</xdr:col>
      <xdr:colOff>1202652</xdr:colOff>
      <xdr:row>5</xdr:row>
      <xdr:rowOff>653143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87625" y="1168400"/>
          <a:ext cx="1052830" cy="503555"/>
        </a:xfrm>
        <a:prstGeom prst="rect">
          <a:avLst/>
        </a:prstGeom>
      </xdr:spPr>
    </xdr:pic>
    <xdr:clientData/>
  </xdr:twoCellAnchor>
  <xdr:twoCellAnchor editAs="oneCell">
    <xdr:from>
      <xdr:col>3</xdr:col>
      <xdr:colOff>175657</xdr:colOff>
      <xdr:row>7</xdr:row>
      <xdr:rowOff>209624</xdr:rowOff>
    </xdr:from>
    <xdr:to>
      <xdr:col>3</xdr:col>
      <xdr:colOff>1211036</xdr:colOff>
      <xdr:row>7</xdr:row>
      <xdr:rowOff>666410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613660" y="2733675"/>
          <a:ext cx="1035685" cy="456565"/>
        </a:xfrm>
        <a:prstGeom prst="rect">
          <a:avLst/>
        </a:prstGeom>
      </xdr:spPr>
    </xdr:pic>
    <xdr:clientData/>
  </xdr:twoCellAnchor>
  <xdr:twoCellAnchor editAs="oneCell">
    <xdr:from>
      <xdr:col>4</xdr:col>
      <xdr:colOff>158555</xdr:colOff>
      <xdr:row>6</xdr:row>
      <xdr:rowOff>176893</xdr:rowOff>
    </xdr:from>
    <xdr:to>
      <xdr:col>4</xdr:col>
      <xdr:colOff>1129027</xdr:colOff>
      <xdr:row>6</xdr:row>
      <xdr:rowOff>600037</xdr:rowOff>
    </xdr:to>
    <xdr:pic>
      <xdr:nvPicPr>
        <xdr:cNvPr id="8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/>
        <a:srcRect/>
        <a:stretch>
          <a:fillRect/>
        </a:stretch>
      </xdr:blipFill>
      <xdr:spPr>
        <a:xfrm>
          <a:off x="3977640" y="1948180"/>
          <a:ext cx="970280" cy="42291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221795</xdr:colOff>
      <xdr:row>7</xdr:row>
      <xdr:rowOff>212271</xdr:rowOff>
    </xdr:from>
    <xdr:to>
      <xdr:col>4</xdr:col>
      <xdr:colOff>1216465</xdr:colOff>
      <xdr:row>7</xdr:row>
      <xdr:rowOff>625929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41140" y="2736215"/>
          <a:ext cx="994410" cy="413385"/>
        </a:xfrm>
        <a:prstGeom prst="rect">
          <a:avLst/>
        </a:prstGeom>
      </xdr:spPr>
    </xdr:pic>
    <xdr:clientData/>
  </xdr:twoCellAnchor>
  <xdr:twoCellAnchor editAs="oneCell">
    <xdr:from>
      <xdr:col>7</xdr:col>
      <xdr:colOff>150917</xdr:colOff>
      <xdr:row>7</xdr:row>
      <xdr:rowOff>147203</xdr:rowOff>
    </xdr:from>
    <xdr:to>
      <xdr:col>7</xdr:col>
      <xdr:colOff>1207998</xdr:colOff>
      <xdr:row>7</xdr:row>
      <xdr:rowOff>666749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email"/>
        <a:stretch>
          <a:fillRect/>
        </a:stretch>
      </xdr:blipFill>
      <xdr:spPr>
        <a:xfrm>
          <a:off x="8113395" y="2670810"/>
          <a:ext cx="1057275" cy="519430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136073</xdr:colOff>
      <xdr:row>5</xdr:row>
      <xdr:rowOff>108856</xdr:rowOff>
    </xdr:from>
    <xdr:to>
      <xdr:col>7</xdr:col>
      <xdr:colOff>1159298</xdr:colOff>
      <xdr:row>5</xdr:row>
      <xdr:rowOff>612321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email"/>
        <a:stretch>
          <a:fillRect/>
        </a:stretch>
      </xdr:blipFill>
      <xdr:spPr>
        <a:xfrm>
          <a:off x="8098790" y="1127760"/>
          <a:ext cx="1022985" cy="503555"/>
        </a:xfrm>
        <a:prstGeom prst="rect">
          <a:avLst/>
        </a:prstGeom>
      </xdr:spPr>
    </xdr:pic>
    <xdr:clientData/>
  </xdr:twoCellAnchor>
  <xdr:twoCellAnchor editAs="oneCell">
    <xdr:from>
      <xdr:col>7</xdr:col>
      <xdr:colOff>170707</xdr:colOff>
      <xdr:row>8</xdr:row>
      <xdr:rowOff>165759</xdr:rowOff>
    </xdr:from>
    <xdr:to>
      <xdr:col>7</xdr:col>
      <xdr:colOff>1185039</xdr:colOff>
      <xdr:row>8</xdr:row>
      <xdr:rowOff>625928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email"/>
        <a:stretch>
          <a:fillRect/>
        </a:stretch>
      </xdr:blipFill>
      <xdr:spPr>
        <a:xfrm>
          <a:off x="8133080" y="3442335"/>
          <a:ext cx="1014730" cy="459740"/>
        </a:xfrm>
        <a:prstGeom prst="rect">
          <a:avLst/>
        </a:prstGeom>
      </xdr:spPr>
    </xdr:pic>
    <xdr:clientData/>
  </xdr:twoCellAnchor>
  <xdr:twoCellAnchor editAs="oneCell">
    <xdr:from>
      <xdr:col>9</xdr:col>
      <xdr:colOff>220188</xdr:colOff>
      <xdr:row>7</xdr:row>
      <xdr:rowOff>179366</xdr:rowOff>
    </xdr:from>
    <xdr:to>
      <xdr:col>9</xdr:col>
      <xdr:colOff>1247117</xdr:colOff>
      <xdr:row>7</xdr:row>
      <xdr:rowOff>639536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email"/>
        <a:stretch>
          <a:fillRect/>
        </a:stretch>
      </xdr:blipFill>
      <xdr:spPr>
        <a:xfrm>
          <a:off x="10944860" y="2703195"/>
          <a:ext cx="1026795" cy="460375"/>
        </a:xfrm>
        <a:prstGeom prst="rect">
          <a:avLst/>
        </a:prstGeom>
      </xdr:spPr>
    </xdr:pic>
    <xdr:clientData/>
  </xdr:twoCellAnchor>
  <xdr:twoCellAnchor editAs="oneCell">
    <xdr:from>
      <xdr:col>9</xdr:col>
      <xdr:colOff>242454</xdr:colOff>
      <xdr:row>8</xdr:row>
      <xdr:rowOff>206579</xdr:rowOff>
    </xdr:from>
    <xdr:to>
      <xdr:col>9</xdr:col>
      <xdr:colOff>1191983</xdr:colOff>
      <xdr:row>8</xdr:row>
      <xdr:rowOff>625928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email"/>
        <a:stretch>
          <a:fillRect/>
        </a:stretch>
      </xdr:blipFill>
      <xdr:spPr>
        <a:xfrm>
          <a:off x="10967085" y="3482975"/>
          <a:ext cx="949960" cy="419100"/>
        </a:xfrm>
        <a:prstGeom prst="rect">
          <a:avLst/>
        </a:prstGeom>
      </xdr:spPr>
    </xdr:pic>
    <xdr:clientData/>
  </xdr:twoCellAnchor>
  <xdr:twoCellAnchor editAs="oneCell">
    <xdr:from>
      <xdr:col>9</xdr:col>
      <xdr:colOff>164524</xdr:colOff>
      <xdr:row>5</xdr:row>
      <xdr:rowOff>91537</xdr:rowOff>
    </xdr:from>
    <xdr:to>
      <xdr:col>9</xdr:col>
      <xdr:colOff>1293065</xdr:colOff>
      <xdr:row>5</xdr:row>
      <xdr:rowOff>598715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89615" y="1110615"/>
          <a:ext cx="1128395" cy="506730"/>
        </a:xfrm>
        <a:prstGeom prst="rect">
          <a:avLst/>
        </a:prstGeom>
      </xdr:spPr>
    </xdr:pic>
    <xdr:clientData/>
  </xdr:twoCellAnchor>
  <xdr:twoCellAnchor editAs="oneCell">
    <xdr:from>
      <xdr:col>6</xdr:col>
      <xdr:colOff>340180</xdr:colOff>
      <xdr:row>5</xdr:row>
      <xdr:rowOff>201633</xdr:rowOff>
    </xdr:from>
    <xdr:to>
      <xdr:col>6</xdr:col>
      <xdr:colOff>977220</xdr:colOff>
      <xdr:row>5</xdr:row>
      <xdr:rowOff>651129</xdr:rowOff>
    </xdr:to>
    <xdr:pic>
      <xdr:nvPicPr>
        <xdr:cNvPr id="16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/>
        <a:srcRect l="-752" t="3961" r="2254" b="4950"/>
        <a:stretch>
          <a:fillRect/>
        </a:stretch>
      </xdr:blipFill>
      <xdr:spPr>
        <a:xfrm>
          <a:off x="6921500" y="1220470"/>
          <a:ext cx="636905" cy="4495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6</xdr:col>
      <xdr:colOff>380259</xdr:colOff>
      <xdr:row>6</xdr:row>
      <xdr:rowOff>267688</xdr:rowOff>
    </xdr:from>
    <xdr:to>
      <xdr:col>6</xdr:col>
      <xdr:colOff>988255</xdr:colOff>
      <xdr:row>6</xdr:row>
      <xdr:rowOff>675278</xdr:rowOff>
    </xdr:to>
    <xdr:pic>
      <xdr:nvPicPr>
        <xdr:cNvPr id="17" name="Picture 440"/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/>
        <a:srcRect t="6062" r="5303" b="7070"/>
        <a:stretch>
          <a:fillRect/>
        </a:stretch>
      </xdr:blipFill>
      <xdr:spPr>
        <a:xfrm>
          <a:off x="6961505" y="2038985"/>
          <a:ext cx="608330" cy="40767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397978</xdr:colOff>
      <xdr:row>7</xdr:row>
      <xdr:rowOff>188891</xdr:rowOff>
    </xdr:from>
    <xdr:to>
      <xdr:col>6</xdr:col>
      <xdr:colOff>966093</xdr:colOff>
      <xdr:row>7</xdr:row>
      <xdr:rowOff>585106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979285" y="2712720"/>
          <a:ext cx="568325" cy="39624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466785</xdr:colOff>
      <xdr:row>5</xdr:row>
      <xdr:rowOff>176893</xdr:rowOff>
    </xdr:from>
    <xdr:to>
      <xdr:col>5</xdr:col>
      <xdr:colOff>1045088</xdr:colOff>
      <xdr:row>5</xdr:row>
      <xdr:rowOff>638822</xdr:rowOff>
    </xdr:to>
    <xdr:pic>
      <xdr:nvPicPr>
        <xdr:cNvPr id="19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/>
        <a:srcRect/>
        <a:stretch>
          <a:fillRect/>
        </a:stretch>
      </xdr:blipFill>
      <xdr:spPr>
        <a:xfrm>
          <a:off x="5667375" y="1195705"/>
          <a:ext cx="577850" cy="4622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5</xdr:col>
      <xdr:colOff>474863</xdr:colOff>
      <xdr:row>6</xdr:row>
      <xdr:rowOff>105765</xdr:rowOff>
    </xdr:from>
    <xdr:to>
      <xdr:col>5</xdr:col>
      <xdr:colOff>1039620</xdr:colOff>
      <xdr:row>6</xdr:row>
      <xdr:rowOff>562353</xdr:rowOff>
    </xdr:to>
    <xdr:pic>
      <xdr:nvPicPr>
        <xdr:cNvPr id="20" name="Picture 442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/>
        <a:srcRect/>
        <a:stretch>
          <a:fillRect/>
        </a:stretch>
      </xdr:blipFill>
      <xdr:spPr>
        <a:xfrm>
          <a:off x="5674995" y="1877060"/>
          <a:ext cx="565150" cy="4565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465785</xdr:colOff>
      <xdr:row>7</xdr:row>
      <xdr:rowOff>129607</xdr:rowOff>
    </xdr:from>
    <xdr:to>
      <xdr:col>5</xdr:col>
      <xdr:colOff>979713</xdr:colOff>
      <xdr:row>7</xdr:row>
      <xdr:rowOff>601286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666105" y="2653665"/>
          <a:ext cx="513715" cy="471170"/>
        </a:xfrm>
        <a:prstGeom prst="rect">
          <a:avLst/>
        </a:prstGeom>
      </xdr:spPr>
    </xdr:pic>
    <xdr:clientData/>
  </xdr:twoCellAnchor>
  <xdr:twoCellAnchor editAs="oneCell">
    <xdr:from>
      <xdr:col>11</xdr:col>
      <xdr:colOff>310490</xdr:colOff>
      <xdr:row>5</xdr:row>
      <xdr:rowOff>149678</xdr:rowOff>
    </xdr:from>
    <xdr:to>
      <xdr:col>11</xdr:col>
      <xdr:colOff>925285</xdr:colOff>
      <xdr:row>5</xdr:row>
      <xdr:rowOff>581805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email"/>
        <a:stretch>
          <a:fillRect/>
        </a:stretch>
      </xdr:blipFill>
      <xdr:spPr>
        <a:xfrm>
          <a:off x="13797280" y="1168400"/>
          <a:ext cx="615315" cy="432435"/>
        </a:xfrm>
        <a:prstGeom prst="rect">
          <a:avLst/>
        </a:prstGeom>
      </xdr:spPr>
    </xdr:pic>
    <xdr:clientData/>
  </xdr:twoCellAnchor>
  <xdr:twoCellAnchor editAs="oneCell">
    <xdr:from>
      <xdr:col>11</xdr:col>
      <xdr:colOff>366159</xdr:colOff>
      <xdr:row>7</xdr:row>
      <xdr:rowOff>180965</xdr:rowOff>
    </xdr:from>
    <xdr:to>
      <xdr:col>11</xdr:col>
      <xdr:colOff>1004047</xdr:colOff>
      <xdr:row>7</xdr:row>
      <xdr:rowOff>625928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email"/>
        <a:stretch>
          <a:fillRect/>
        </a:stretch>
      </xdr:blipFill>
      <xdr:spPr>
        <a:xfrm>
          <a:off x="13853160" y="2704465"/>
          <a:ext cx="638175" cy="445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353786</xdr:colOff>
      <xdr:row>5</xdr:row>
      <xdr:rowOff>147176</xdr:rowOff>
    </xdr:from>
    <xdr:to>
      <xdr:col>12</xdr:col>
      <xdr:colOff>957725</xdr:colOff>
      <xdr:row>5</xdr:row>
      <xdr:rowOff>530679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email"/>
        <a:stretch>
          <a:fillRect/>
        </a:stretch>
      </xdr:blipFill>
      <xdr:spPr>
        <a:xfrm>
          <a:off x="15222220" y="1165860"/>
          <a:ext cx="603885" cy="383540"/>
        </a:xfrm>
        <a:prstGeom prst="rect">
          <a:avLst/>
        </a:prstGeom>
      </xdr:spPr>
    </xdr:pic>
    <xdr:clientData/>
  </xdr:twoCellAnchor>
  <xdr:twoCellAnchor editAs="oneCell">
    <xdr:from>
      <xdr:col>12</xdr:col>
      <xdr:colOff>341662</xdr:colOff>
      <xdr:row>7</xdr:row>
      <xdr:rowOff>234900</xdr:rowOff>
    </xdr:from>
    <xdr:to>
      <xdr:col>12</xdr:col>
      <xdr:colOff>884464</xdr:colOff>
      <xdr:row>7</xdr:row>
      <xdr:rowOff>596250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15210155" y="2758440"/>
          <a:ext cx="542290" cy="361315"/>
        </a:xfrm>
        <a:prstGeom prst="rect">
          <a:avLst/>
        </a:prstGeom>
      </xdr:spPr>
    </xdr:pic>
    <xdr:clientData/>
  </xdr:twoCellAnchor>
  <xdr:twoCellAnchor editAs="oneCell">
    <xdr:from>
      <xdr:col>12</xdr:col>
      <xdr:colOff>356258</xdr:colOff>
      <xdr:row>8</xdr:row>
      <xdr:rowOff>207562</xdr:rowOff>
    </xdr:from>
    <xdr:to>
      <xdr:col>12</xdr:col>
      <xdr:colOff>948605</xdr:colOff>
      <xdr:row>8</xdr:row>
      <xdr:rowOff>612322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email"/>
        <a:stretch>
          <a:fillRect/>
        </a:stretch>
      </xdr:blipFill>
      <xdr:spPr>
        <a:xfrm>
          <a:off x="15224760" y="3483610"/>
          <a:ext cx="591820" cy="405130"/>
        </a:xfrm>
        <a:prstGeom prst="rect">
          <a:avLst/>
        </a:prstGeom>
      </xdr:spPr>
    </xdr:pic>
    <xdr:clientData/>
  </xdr:twoCellAnchor>
  <xdr:twoCellAnchor editAs="oneCell">
    <xdr:from>
      <xdr:col>11</xdr:col>
      <xdr:colOff>319149</xdr:colOff>
      <xdr:row>8</xdr:row>
      <xdr:rowOff>132546</xdr:rowOff>
    </xdr:from>
    <xdr:to>
      <xdr:col>11</xdr:col>
      <xdr:colOff>1042346</xdr:colOff>
      <xdr:row>8</xdr:row>
      <xdr:rowOff>625927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email"/>
        <a:stretch>
          <a:fillRect/>
        </a:stretch>
      </xdr:blipFill>
      <xdr:spPr>
        <a:xfrm>
          <a:off x="13806170" y="3408680"/>
          <a:ext cx="723265" cy="493395"/>
        </a:xfrm>
        <a:prstGeom prst="rect">
          <a:avLst/>
        </a:prstGeom>
      </xdr:spPr>
    </xdr:pic>
    <xdr:clientData/>
  </xdr:twoCellAnchor>
  <xdr:twoCellAnchor editAs="oneCell">
    <xdr:from>
      <xdr:col>8</xdr:col>
      <xdr:colOff>248298</xdr:colOff>
      <xdr:row>21</xdr:row>
      <xdr:rowOff>47130</xdr:rowOff>
    </xdr:from>
    <xdr:to>
      <xdr:col>8</xdr:col>
      <xdr:colOff>1069253</xdr:colOff>
      <xdr:row>21</xdr:row>
      <xdr:rowOff>648068</xdr:rowOff>
    </xdr:to>
    <xdr:pic>
      <xdr:nvPicPr>
        <xdr:cNvPr id="2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9592310" y="9486265"/>
          <a:ext cx="820420" cy="6007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282193</xdr:colOff>
      <xdr:row>23</xdr:row>
      <xdr:rowOff>61479</xdr:rowOff>
    </xdr:from>
    <xdr:to>
      <xdr:col>8</xdr:col>
      <xdr:colOff>1086727</xdr:colOff>
      <xdr:row>23</xdr:row>
      <xdr:rowOff>687045</xdr:rowOff>
    </xdr:to>
    <xdr:pic>
      <xdr:nvPicPr>
        <xdr:cNvPr id="29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/>
        <a:srcRect/>
        <a:stretch>
          <a:fillRect/>
        </a:stretch>
      </xdr:blipFill>
      <xdr:spPr>
        <a:xfrm>
          <a:off x="9625965" y="10567035"/>
          <a:ext cx="804545" cy="625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232682</xdr:colOff>
      <xdr:row>20</xdr:row>
      <xdr:rowOff>44162</xdr:rowOff>
    </xdr:from>
    <xdr:to>
      <xdr:col>8</xdr:col>
      <xdr:colOff>1078265</xdr:colOff>
      <xdr:row>20</xdr:row>
      <xdr:rowOff>669728</xdr:rowOff>
    </xdr:to>
    <xdr:pic>
      <xdr:nvPicPr>
        <xdr:cNvPr id="30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9576435" y="8730615"/>
          <a:ext cx="845820" cy="625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262370</xdr:colOff>
      <xdr:row>17</xdr:row>
      <xdr:rowOff>69395</xdr:rowOff>
    </xdr:from>
    <xdr:to>
      <xdr:col>8</xdr:col>
      <xdr:colOff>1107953</xdr:colOff>
      <xdr:row>17</xdr:row>
      <xdr:rowOff>703172</xdr:rowOff>
    </xdr:to>
    <xdr:pic>
      <xdr:nvPicPr>
        <xdr:cNvPr id="31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9606280" y="6498590"/>
          <a:ext cx="845185" cy="63373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201943</xdr:colOff>
      <xdr:row>16</xdr:row>
      <xdr:rowOff>13607</xdr:rowOff>
    </xdr:from>
    <xdr:to>
      <xdr:col>8</xdr:col>
      <xdr:colOff>1070512</xdr:colOff>
      <xdr:row>16</xdr:row>
      <xdr:rowOff>650668</xdr:rowOff>
    </xdr:to>
    <xdr:pic>
      <xdr:nvPicPr>
        <xdr:cNvPr id="32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9545955" y="5690235"/>
          <a:ext cx="868045" cy="63690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254207</xdr:colOff>
      <xdr:row>18</xdr:row>
      <xdr:rowOff>63954</xdr:rowOff>
    </xdr:from>
    <xdr:to>
      <xdr:col>8</xdr:col>
      <xdr:colOff>1116208</xdr:colOff>
      <xdr:row>18</xdr:row>
      <xdr:rowOff>735494</xdr:rowOff>
    </xdr:to>
    <xdr:pic>
      <xdr:nvPicPr>
        <xdr:cNvPr id="33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/>
        <a:srcRect/>
        <a:stretch>
          <a:fillRect/>
        </a:stretch>
      </xdr:blipFill>
      <xdr:spPr>
        <a:xfrm>
          <a:off x="9598025" y="7245350"/>
          <a:ext cx="861695" cy="67183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180972</xdr:colOff>
      <xdr:row>19</xdr:row>
      <xdr:rowOff>81765</xdr:rowOff>
    </xdr:from>
    <xdr:to>
      <xdr:col>8</xdr:col>
      <xdr:colOff>1200506</xdr:colOff>
      <xdr:row>19</xdr:row>
      <xdr:rowOff>688099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0" cstate="email"/>
        <a:stretch>
          <a:fillRect/>
        </a:stretch>
      </xdr:blipFill>
      <xdr:spPr>
        <a:xfrm>
          <a:off x="9524365" y="8015605"/>
          <a:ext cx="1019810" cy="606425"/>
        </a:xfrm>
        <a:prstGeom prst="rect">
          <a:avLst/>
        </a:prstGeom>
      </xdr:spPr>
    </xdr:pic>
    <xdr:clientData/>
  </xdr:twoCellAnchor>
  <xdr:twoCellAnchor editAs="oneCell">
    <xdr:from>
      <xdr:col>9</xdr:col>
      <xdr:colOff>266577</xdr:colOff>
      <xdr:row>21</xdr:row>
      <xdr:rowOff>108110</xdr:rowOff>
    </xdr:from>
    <xdr:to>
      <xdr:col>9</xdr:col>
      <xdr:colOff>1008561</xdr:colOff>
      <xdr:row>21</xdr:row>
      <xdr:rowOff>685901</xdr:rowOff>
    </xdr:to>
    <xdr:pic>
      <xdr:nvPicPr>
        <xdr:cNvPr id="35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10991215" y="9547225"/>
          <a:ext cx="742315" cy="577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236887</xdr:colOff>
      <xdr:row>20</xdr:row>
      <xdr:rowOff>208194</xdr:rowOff>
    </xdr:from>
    <xdr:to>
      <xdr:col>9</xdr:col>
      <xdr:colOff>933768</xdr:colOff>
      <xdr:row>20</xdr:row>
      <xdr:rowOff>655046</xdr:rowOff>
    </xdr:to>
    <xdr:pic>
      <xdr:nvPicPr>
        <xdr:cNvPr id="3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/>
        <a:srcRect/>
        <a:stretch>
          <a:fillRect/>
        </a:stretch>
      </xdr:blipFill>
      <xdr:spPr>
        <a:xfrm>
          <a:off x="10962005" y="8894445"/>
          <a:ext cx="696595" cy="4470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256402</xdr:colOff>
      <xdr:row>23</xdr:row>
      <xdr:rowOff>185700</xdr:rowOff>
    </xdr:from>
    <xdr:to>
      <xdr:col>9</xdr:col>
      <xdr:colOff>1007114</xdr:colOff>
      <xdr:row>23</xdr:row>
      <xdr:rowOff>680355</xdr:rowOff>
    </xdr:to>
    <xdr:pic>
      <xdr:nvPicPr>
        <xdr:cNvPr id="3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>
        <a:xfrm>
          <a:off x="10981055" y="10691495"/>
          <a:ext cx="751205" cy="4946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229220</xdr:colOff>
      <xdr:row>16</xdr:row>
      <xdr:rowOff>149678</xdr:rowOff>
    </xdr:from>
    <xdr:to>
      <xdr:col>9</xdr:col>
      <xdr:colOff>971205</xdr:colOff>
      <xdr:row>16</xdr:row>
      <xdr:rowOff>677796</xdr:rowOff>
    </xdr:to>
    <xdr:pic>
      <xdr:nvPicPr>
        <xdr:cNvPr id="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>
        <a:xfrm>
          <a:off x="10953750" y="5826125"/>
          <a:ext cx="742315" cy="52832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252968</xdr:colOff>
      <xdr:row>17</xdr:row>
      <xdr:rowOff>87353</xdr:rowOff>
    </xdr:from>
    <xdr:to>
      <xdr:col>9</xdr:col>
      <xdr:colOff>994952</xdr:colOff>
      <xdr:row>17</xdr:row>
      <xdr:rowOff>626017</xdr:rowOff>
    </xdr:to>
    <xdr:pic>
      <xdr:nvPicPr>
        <xdr:cNvPr id="3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/>
        <a:srcRect b="9288"/>
        <a:stretch>
          <a:fillRect/>
        </a:stretch>
      </xdr:blipFill>
      <xdr:spPr>
        <a:xfrm>
          <a:off x="10977880" y="6516370"/>
          <a:ext cx="741680" cy="5384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9</xdr:col>
      <xdr:colOff>291811</xdr:colOff>
      <xdr:row>18</xdr:row>
      <xdr:rowOff>154743</xdr:rowOff>
    </xdr:from>
    <xdr:to>
      <xdr:col>9</xdr:col>
      <xdr:colOff>1005640</xdr:colOff>
      <xdr:row>18</xdr:row>
      <xdr:rowOff>662493</xdr:rowOff>
    </xdr:to>
    <xdr:pic>
      <xdr:nvPicPr>
        <xdr:cNvPr id="40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/>
        <a:srcRect b="9677"/>
        <a:stretch>
          <a:fillRect/>
        </a:stretch>
      </xdr:blipFill>
      <xdr:spPr>
        <a:xfrm>
          <a:off x="11016615" y="7336155"/>
          <a:ext cx="713740" cy="508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267070</xdr:colOff>
      <xdr:row>19</xdr:row>
      <xdr:rowOff>132873</xdr:rowOff>
    </xdr:from>
    <xdr:to>
      <xdr:col>9</xdr:col>
      <xdr:colOff>1009469</xdr:colOff>
      <xdr:row>19</xdr:row>
      <xdr:rowOff>672422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37" cstate="email"/>
        <a:stretch>
          <a:fillRect/>
        </a:stretch>
      </xdr:blipFill>
      <xdr:spPr>
        <a:xfrm>
          <a:off x="10991850" y="8067040"/>
          <a:ext cx="742315" cy="539115"/>
        </a:xfrm>
        <a:prstGeom prst="rect">
          <a:avLst/>
        </a:prstGeom>
      </xdr:spPr>
    </xdr:pic>
    <xdr:clientData/>
  </xdr:twoCellAnchor>
  <xdr:twoCellAnchor editAs="oneCell">
    <xdr:from>
      <xdr:col>3</xdr:col>
      <xdr:colOff>-1</xdr:colOff>
      <xdr:row>16</xdr:row>
      <xdr:rowOff>27215</xdr:rowOff>
    </xdr:from>
    <xdr:to>
      <xdr:col>3</xdr:col>
      <xdr:colOff>1297685</xdr:colOff>
      <xdr:row>16</xdr:row>
      <xdr:rowOff>557893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 l="5995" t="15354" r="4807" b="52682"/>
        <a:stretch>
          <a:fillRect/>
        </a:stretch>
      </xdr:blipFill>
      <xdr:spPr>
        <a:xfrm>
          <a:off x="2437765" y="5703570"/>
          <a:ext cx="1297940" cy="530860"/>
        </a:xfrm>
        <a:prstGeom prst="rect">
          <a:avLst/>
        </a:prstGeom>
      </xdr:spPr>
    </xdr:pic>
    <xdr:clientData/>
  </xdr:twoCellAnchor>
  <xdr:twoCellAnchor editAs="oneCell">
    <xdr:from>
      <xdr:col>6</xdr:col>
      <xdr:colOff>77683</xdr:colOff>
      <xdr:row>17</xdr:row>
      <xdr:rowOff>54427</xdr:rowOff>
    </xdr:from>
    <xdr:to>
      <xdr:col>6</xdr:col>
      <xdr:colOff>1317650</xdr:colOff>
      <xdr:row>17</xdr:row>
      <xdr:rowOff>663470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659245" y="6483350"/>
          <a:ext cx="1240155" cy="608965"/>
        </a:xfrm>
        <a:prstGeom prst="rect">
          <a:avLst/>
        </a:prstGeom>
      </xdr:spPr>
    </xdr:pic>
    <xdr:clientData/>
  </xdr:twoCellAnchor>
  <xdr:twoCellAnchor editAs="oneCell">
    <xdr:from>
      <xdr:col>6</xdr:col>
      <xdr:colOff>60366</xdr:colOff>
      <xdr:row>23</xdr:row>
      <xdr:rowOff>86590</xdr:rowOff>
    </xdr:from>
    <xdr:to>
      <xdr:col>6</xdr:col>
      <xdr:colOff>1367540</xdr:colOff>
      <xdr:row>23</xdr:row>
      <xdr:rowOff>721177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6642100" y="10592435"/>
          <a:ext cx="1306830" cy="634365"/>
        </a:xfrm>
        <a:prstGeom prst="rect">
          <a:avLst/>
        </a:prstGeom>
      </xdr:spPr>
    </xdr:pic>
    <xdr:clientData/>
  </xdr:twoCellAnchor>
  <xdr:twoCellAnchor editAs="oneCell">
    <xdr:from>
      <xdr:col>6</xdr:col>
      <xdr:colOff>69024</xdr:colOff>
      <xdr:row>21</xdr:row>
      <xdr:rowOff>72984</xdr:rowOff>
    </xdr:from>
    <xdr:to>
      <xdr:col>6</xdr:col>
      <xdr:colOff>1241114</xdr:colOff>
      <xdr:row>21</xdr:row>
      <xdr:rowOff>628978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10930" b="49380"/>
        <a:stretch>
          <a:fillRect/>
        </a:stretch>
      </xdr:blipFill>
      <xdr:spPr>
        <a:xfrm>
          <a:off x="6650355" y="9511665"/>
          <a:ext cx="1172210" cy="556260"/>
        </a:xfrm>
        <a:prstGeom prst="rect">
          <a:avLst/>
        </a:prstGeom>
      </xdr:spPr>
    </xdr:pic>
    <xdr:clientData/>
  </xdr:twoCellAnchor>
  <xdr:twoCellAnchor editAs="oneCell">
    <xdr:from>
      <xdr:col>6</xdr:col>
      <xdr:colOff>81641</xdr:colOff>
      <xdr:row>19</xdr:row>
      <xdr:rowOff>163285</xdr:rowOff>
    </xdr:from>
    <xdr:to>
      <xdr:col>7</xdr:col>
      <xdr:colOff>6680</xdr:colOff>
      <xdr:row>19</xdr:row>
      <xdr:rowOff>722938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42" cstate="email"/>
        <a:stretch>
          <a:fillRect/>
        </a:stretch>
      </xdr:blipFill>
      <xdr:spPr>
        <a:xfrm>
          <a:off x="6663055" y="8097520"/>
          <a:ext cx="1306195" cy="559435"/>
        </a:xfrm>
        <a:prstGeom prst="rect">
          <a:avLst/>
        </a:prstGeom>
      </xdr:spPr>
    </xdr:pic>
    <xdr:clientData/>
  </xdr:twoCellAnchor>
  <xdr:twoCellAnchor editAs="oneCell">
    <xdr:from>
      <xdr:col>13</xdr:col>
      <xdr:colOff>233210</xdr:colOff>
      <xdr:row>6</xdr:row>
      <xdr:rowOff>142324</xdr:rowOff>
    </xdr:from>
    <xdr:to>
      <xdr:col>13</xdr:col>
      <xdr:colOff>840476</xdr:colOff>
      <xdr:row>6</xdr:row>
      <xdr:rowOff>633614</xdr:rowOff>
    </xdr:to>
    <xdr:pic>
      <xdr:nvPicPr>
        <xdr:cNvPr id="47" name="Picture 456" descr="60C BN 170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/>
        <a:srcRect/>
        <a:stretch>
          <a:fillRect/>
        </a:stretch>
      </xdr:blipFill>
      <xdr:spPr>
        <a:xfrm>
          <a:off x="16358870" y="1913890"/>
          <a:ext cx="607060" cy="4908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54429</xdr:colOff>
      <xdr:row>7</xdr:row>
      <xdr:rowOff>167584</xdr:rowOff>
    </xdr:from>
    <xdr:to>
      <xdr:col>13</xdr:col>
      <xdr:colOff>771311</xdr:colOff>
      <xdr:row>7</xdr:row>
      <xdr:rowOff>652325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44" cstate="email"/>
        <a:stretch>
          <a:fillRect/>
        </a:stretch>
      </xdr:blipFill>
      <xdr:spPr>
        <a:xfrm>
          <a:off x="16179800" y="2691130"/>
          <a:ext cx="716915" cy="485140"/>
        </a:xfrm>
        <a:prstGeom prst="rect">
          <a:avLst/>
        </a:prstGeom>
      </xdr:spPr>
    </xdr:pic>
    <xdr:clientData/>
  </xdr:twoCellAnchor>
  <xdr:twoCellAnchor editAs="oneCell">
    <xdr:from>
      <xdr:col>13</xdr:col>
      <xdr:colOff>88090</xdr:colOff>
      <xdr:row>8</xdr:row>
      <xdr:rowOff>70836</xdr:rowOff>
    </xdr:from>
    <xdr:to>
      <xdr:col>13</xdr:col>
      <xdr:colOff>798062</xdr:colOff>
      <xdr:row>8</xdr:row>
      <xdr:rowOff>572152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6213455" y="3347085"/>
          <a:ext cx="709930" cy="501650"/>
        </a:xfrm>
        <a:prstGeom prst="rect">
          <a:avLst/>
        </a:prstGeom>
      </xdr:spPr>
    </xdr:pic>
    <xdr:clientData/>
  </xdr:twoCellAnchor>
  <xdr:twoCellAnchor editAs="oneCell">
    <xdr:from>
      <xdr:col>13</xdr:col>
      <xdr:colOff>199812</xdr:colOff>
      <xdr:row>5</xdr:row>
      <xdr:rowOff>95250</xdr:rowOff>
    </xdr:from>
    <xdr:to>
      <xdr:col>13</xdr:col>
      <xdr:colOff>841729</xdr:colOff>
      <xdr:row>5</xdr:row>
      <xdr:rowOff>609264</xdr:rowOff>
    </xdr:to>
    <xdr:pic>
      <xdr:nvPicPr>
        <xdr:cNvPr id="50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/>
        <a:srcRect/>
        <a:stretch>
          <a:fillRect/>
        </a:stretch>
      </xdr:blipFill>
      <xdr:spPr>
        <a:xfrm>
          <a:off x="16325215" y="1114425"/>
          <a:ext cx="641985" cy="5137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4</xdr:col>
      <xdr:colOff>54430</xdr:colOff>
      <xdr:row>17</xdr:row>
      <xdr:rowOff>68035</xdr:rowOff>
    </xdr:from>
    <xdr:to>
      <xdr:col>4</xdr:col>
      <xdr:colOff>1262718</xdr:colOff>
      <xdr:row>17</xdr:row>
      <xdr:rowOff>592219</xdr:rowOff>
    </xdr:to>
    <xdr:pic>
      <xdr:nvPicPr>
        <xdr:cNvPr id="51" name="Picture 9" descr="_MG_003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>
        <a:xfrm>
          <a:off x="3873500" y="6497320"/>
          <a:ext cx="120840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56748</xdr:colOff>
      <xdr:row>23</xdr:row>
      <xdr:rowOff>121837</xdr:rowOff>
    </xdr:from>
    <xdr:to>
      <xdr:col>4</xdr:col>
      <xdr:colOff>1281418</xdr:colOff>
      <xdr:row>23</xdr:row>
      <xdr:rowOff>671138</xdr:rowOff>
    </xdr:to>
    <xdr:pic>
      <xdr:nvPicPr>
        <xdr:cNvPr id="52" name="Picture 10" descr="_MG_0030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>
        <a:xfrm rot="195620">
          <a:off x="3876040" y="10627360"/>
          <a:ext cx="1224280" cy="54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17007</xdr:colOff>
      <xdr:row>18</xdr:row>
      <xdr:rowOff>56130</xdr:rowOff>
    </xdr:from>
    <xdr:to>
      <xdr:col>5</xdr:col>
      <xdr:colOff>0</xdr:colOff>
      <xdr:row>18</xdr:row>
      <xdr:rowOff>732682</xdr:rowOff>
    </xdr:to>
    <xdr:pic>
      <xdr:nvPicPr>
        <xdr:cNvPr id="53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49" cstate="email"/>
        <a:srcRect/>
        <a:stretch>
          <a:fillRect/>
        </a:stretch>
      </xdr:blipFill>
      <xdr:spPr>
        <a:xfrm>
          <a:off x="3836035" y="7237730"/>
          <a:ext cx="1364615" cy="67627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19</xdr:row>
      <xdr:rowOff>124503</xdr:rowOff>
    </xdr:from>
    <xdr:to>
      <xdr:col>5</xdr:col>
      <xdr:colOff>13606</xdr:colOff>
      <xdr:row>19</xdr:row>
      <xdr:rowOff>696003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50" cstate="email"/>
        <a:stretch>
          <a:fillRect/>
        </a:stretch>
      </xdr:blipFill>
      <xdr:spPr>
        <a:xfrm>
          <a:off x="3914775" y="8058785"/>
          <a:ext cx="1299210" cy="571500"/>
        </a:xfrm>
        <a:prstGeom prst="rect">
          <a:avLst/>
        </a:prstGeom>
      </xdr:spPr>
    </xdr:pic>
    <xdr:clientData/>
  </xdr:twoCellAnchor>
  <xdr:twoCellAnchor>
    <xdr:from>
      <xdr:col>5</xdr:col>
      <xdr:colOff>95249</xdr:colOff>
      <xdr:row>17</xdr:row>
      <xdr:rowOff>51028</xdr:rowOff>
    </xdr:from>
    <xdr:to>
      <xdr:col>5</xdr:col>
      <xdr:colOff>1335122</xdr:colOff>
      <xdr:row>17</xdr:row>
      <xdr:rowOff>612322</xdr:rowOff>
    </xdr:to>
    <xdr:pic>
      <xdr:nvPicPr>
        <xdr:cNvPr id="55" name="Picture 16" descr="MH-06-SN-CP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>
        <a:xfrm>
          <a:off x="5295265" y="6480175"/>
          <a:ext cx="1240155" cy="561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66673</xdr:colOff>
      <xdr:row>18</xdr:row>
      <xdr:rowOff>112259</xdr:rowOff>
    </xdr:from>
    <xdr:to>
      <xdr:col>5</xdr:col>
      <xdr:colOff>1366517</xdr:colOff>
      <xdr:row>18</xdr:row>
      <xdr:rowOff>721179</xdr:rowOff>
    </xdr:to>
    <xdr:pic>
      <xdr:nvPicPr>
        <xdr:cNvPr id="57" name="Picture 426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/>
        <a:srcRect/>
        <a:stretch>
          <a:fillRect/>
        </a:stretch>
      </xdr:blipFill>
      <xdr:spPr>
        <a:xfrm>
          <a:off x="5266690" y="7293610"/>
          <a:ext cx="1299845" cy="60896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68035</xdr:colOff>
      <xdr:row>19</xdr:row>
      <xdr:rowOff>173492</xdr:rowOff>
    </xdr:from>
    <xdr:to>
      <xdr:col>5</xdr:col>
      <xdr:colOff>1306285</xdr:colOff>
      <xdr:row>19</xdr:row>
      <xdr:rowOff>708534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5268595" y="8107680"/>
          <a:ext cx="1238250" cy="534670"/>
        </a:xfrm>
        <a:prstGeom prst="rect">
          <a:avLst/>
        </a:prstGeom>
      </xdr:spPr>
    </xdr:pic>
    <xdr:clientData/>
  </xdr:twoCellAnchor>
  <xdr:twoCellAnchor editAs="oneCell">
    <xdr:from>
      <xdr:col>7</xdr:col>
      <xdr:colOff>62934</xdr:colOff>
      <xdr:row>20</xdr:row>
      <xdr:rowOff>108858</xdr:rowOff>
    </xdr:from>
    <xdr:to>
      <xdr:col>7</xdr:col>
      <xdr:colOff>1292678</xdr:colOff>
      <xdr:row>20</xdr:row>
      <xdr:rowOff>652058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025765" y="8795385"/>
          <a:ext cx="1229360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49325</xdr:colOff>
      <xdr:row>18</xdr:row>
      <xdr:rowOff>42520</xdr:rowOff>
    </xdr:from>
    <xdr:to>
      <xdr:col>7</xdr:col>
      <xdr:colOff>1321068</xdr:colOff>
      <xdr:row>18</xdr:row>
      <xdr:rowOff>598714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55" cstate="email"/>
        <a:stretch>
          <a:fillRect/>
        </a:stretch>
      </xdr:blipFill>
      <xdr:spPr>
        <a:xfrm>
          <a:off x="8011795" y="7223760"/>
          <a:ext cx="1271905" cy="556260"/>
        </a:xfrm>
        <a:prstGeom prst="rect">
          <a:avLst/>
        </a:prstGeom>
      </xdr:spPr>
    </xdr:pic>
    <xdr:clientData/>
  </xdr:twoCellAnchor>
  <xdr:twoCellAnchor editAs="oneCell">
    <xdr:from>
      <xdr:col>7</xdr:col>
      <xdr:colOff>27215</xdr:colOff>
      <xdr:row>16</xdr:row>
      <xdr:rowOff>69735</xdr:rowOff>
    </xdr:from>
    <xdr:to>
      <xdr:col>7</xdr:col>
      <xdr:colOff>1298956</xdr:colOff>
      <xdr:row>16</xdr:row>
      <xdr:rowOff>625928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56" cstate="email"/>
        <a:stretch>
          <a:fillRect/>
        </a:stretch>
      </xdr:blipFill>
      <xdr:spPr>
        <a:xfrm>
          <a:off x="7989570" y="5746115"/>
          <a:ext cx="1271905" cy="556260"/>
        </a:xfrm>
        <a:prstGeom prst="rect">
          <a:avLst/>
        </a:prstGeom>
      </xdr:spPr>
    </xdr:pic>
    <xdr:clientData/>
  </xdr:twoCellAnchor>
  <xdr:twoCellAnchor editAs="oneCell">
    <xdr:from>
      <xdr:col>7</xdr:col>
      <xdr:colOff>159883</xdr:colOff>
      <xdr:row>23</xdr:row>
      <xdr:rowOff>95249</xdr:rowOff>
    </xdr:from>
    <xdr:to>
      <xdr:col>7</xdr:col>
      <xdr:colOff>1279071</xdr:colOff>
      <xdr:row>23</xdr:row>
      <xdr:rowOff>612460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57" cstate="email"/>
        <a:stretch>
          <a:fillRect/>
        </a:stretch>
      </xdr:blipFill>
      <xdr:spPr>
        <a:xfrm>
          <a:off x="8122285" y="10600690"/>
          <a:ext cx="1119505" cy="517525"/>
        </a:xfrm>
        <a:prstGeom prst="rect">
          <a:avLst/>
        </a:prstGeom>
      </xdr:spPr>
    </xdr:pic>
    <xdr:clientData/>
  </xdr:twoCellAnchor>
  <xdr:twoCellAnchor editAs="oneCell">
    <xdr:from>
      <xdr:col>10</xdr:col>
      <xdr:colOff>160225</xdr:colOff>
      <xdr:row>17</xdr:row>
      <xdr:rowOff>22463</xdr:rowOff>
    </xdr:from>
    <xdr:to>
      <xdr:col>10</xdr:col>
      <xdr:colOff>880594</xdr:colOff>
      <xdr:row>17</xdr:row>
      <xdr:rowOff>627968</xdr:rowOff>
    </xdr:to>
    <xdr:pic>
      <xdr:nvPicPr>
        <xdr:cNvPr id="63" name="Picture 354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/>
        <a:srcRect/>
        <a:stretch>
          <a:fillRect/>
        </a:stretch>
      </xdr:blipFill>
      <xdr:spPr>
        <a:xfrm>
          <a:off x="12266295" y="6451600"/>
          <a:ext cx="720090" cy="60515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122465</xdr:colOff>
      <xdr:row>16</xdr:row>
      <xdr:rowOff>76200</xdr:rowOff>
    </xdr:from>
    <xdr:to>
      <xdr:col>10</xdr:col>
      <xdr:colOff>920947</xdr:colOff>
      <xdr:row>16</xdr:row>
      <xdr:rowOff>715583</xdr:rowOff>
    </xdr:to>
    <xdr:pic>
      <xdr:nvPicPr>
        <xdr:cNvPr id="64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/>
        <a:srcRect/>
        <a:stretch>
          <a:fillRect/>
        </a:stretch>
      </xdr:blipFill>
      <xdr:spPr>
        <a:xfrm>
          <a:off x="12228195" y="5753100"/>
          <a:ext cx="798830" cy="63881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10</xdr:col>
      <xdr:colOff>205994</xdr:colOff>
      <xdr:row>18</xdr:row>
      <xdr:rowOff>54429</xdr:rowOff>
    </xdr:from>
    <xdr:to>
      <xdr:col>10</xdr:col>
      <xdr:colOff>961373</xdr:colOff>
      <xdr:row>18</xdr:row>
      <xdr:rowOff>665545</xdr:rowOff>
    </xdr:to>
    <xdr:pic>
      <xdr:nvPicPr>
        <xdr:cNvPr id="65" name="Picture 456" descr="60C BN 170"/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/>
        <a:srcRect/>
        <a:stretch>
          <a:fillRect/>
        </a:stretch>
      </xdr:blipFill>
      <xdr:spPr>
        <a:xfrm>
          <a:off x="12312015" y="7235825"/>
          <a:ext cx="755015" cy="61150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136070</xdr:colOff>
      <xdr:row>19</xdr:row>
      <xdr:rowOff>79689</xdr:rowOff>
    </xdr:from>
    <xdr:to>
      <xdr:col>10</xdr:col>
      <xdr:colOff>1027801</xdr:colOff>
      <xdr:row>19</xdr:row>
      <xdr:rowOff>682659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44" cstate="email"/>
        <a:stretch>
          <a:fillRect/>
        </a:stretch>
      </xdr:blipFill>
      <xdr:spPr>
        <a:xfrm>
          <a:off x="12242165" y="8013700"/>
          <a:ext cx="891540" cy="603250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285749</xdr:colOff>
      <xdr:row>23</xdr:row>
      <xdr:rowOff>81642</xdr:rowOff>
    </xdr:from>
    <xdr:to>
      <xdr:col>10</xdr:col>
      <xdr:colOff>1128750</xdr:colOff>
      <xdr:row>23</xdr:row>
      <xdr:rowOff>734785</xdr:rowOff>
    </xdr:to>
    <xdr:pic>
      <xdr:nvPicPr>
        <xdr:cNvPr id="68" name="Picture 353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/>
        <a:srcRect/>
        <a:stretch>
          <a:fillRect/>
        </a:stretch>
      </xdr:blipFill>
      <xdr:spPr>
        <a:xfrm>
          <a:off x="12391390" y="10587355"/>
          <a:ext cx="843280" cy="6534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=""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8</xdr:col>
      <xdr:colOff>122464</xdr:colOff>
      <xdr:row>7</xdr:row>
      <xdr:rowOff>174124</xdr:rowOff>
    </xdr:from>
    <xdr:to>
      <xdr:col>8</xdr:col>
      <xdr:colOff>1115787</xdr:colOff>
      <xdr:row>7</xdr:row>
      <xdr:rowOff>582130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9465945" y="2698115"/>
          <a:ext cx="993775" cy="407670"/>
        </a:xfrm>
        <a:prstGeom prst="rect">
          <a:avLst/>
        </a:prstGeom>
      </xdr:spPr>
    </xdr:pic>
    <xdr:clientData/>
  </xdr:twoCellAnchor>
  <xdr:twoCellAnchor editAs="oneCell">
    <xdr:from>
      <xdr:col>8</xdr:col>
      <xdr:colOff>108857</xdr:colOff>
      <xdr:row>8</xdr:row>
      <xdr:rowOff>162156</xdr:rowOff>
    </xdr:from>
    <xdr:to>
      <xdr:col>8</xdr:col>
      <xdr:colOff>1170214</xdr:colOff>
      <xdr:row>8</xdr:row>
      <xdr:rowOff>612057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9452610" y="3438525"/>
          <a:ext cx="1061085" cy="449580"/>
        </a:xfrm>
        <a:prstGeom prst="rect">
          <a:avLst/>
        </a:prstGeom>
      </xdr:spPr>
    </xdr:pic>
    <xdr:clientData/>
  </xdr:twoCellAnchor>
  <xdr:twoCellAnchor editAs="oneCell">
    <xdr:from>
      <xdr:col>8</xdr:col>
      <xdr:colOff>217714</xdr:colOff>
      <xdr:row>5</xdr:row>
      <xdr:rowOff>122464</xdr:rowOff>
    </xdr:from>
    <xdr:to>
      <xdr:col>8</xdr:col>
      <xdr:colOff>1174144</xdr:colOff>
      <xdr:row>5</xdr:row>
      <xdr:rowOff>518167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9561195" y="1141095"/>
          <a:ext cx="956945" cy="39624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</xdr:row>
      <xdr:rowOff>0</xdr:rowOff>
    </xdr:from>
    <xdr:to>
      <xdr:col>14</xdr:col>
      <xdr:colOff>304800</xdr:colOff>
      <xdr:row>5</xdr:row>
      <xdr:rowOff>304800</xdr:rowOff>
    </xdr:to>
    <xdr:sp macro="" textlink="">
      <xdr:nvSpPr>
        <xdr:cNvPr id="6145" name="AutoShape 1" descr="60CK PC, ключевой цилиндр с заверткой (60 мм), цвет - хром фото #1"/>
        <xdr:cNvSpPr>
          <a:spLocks noChangeAspect="1" noChangeArrowheads="1"/>
        </xdr:cNvSpPr>
      </xdr:nvSpPr>
      <xdr:spPr>
        <a:xfrm>
          <a:off x="17240250" y="101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190500</xdr:colOff>
      <xdr:row>5</xdr:row>
      <xdr:rowOff>129411</xdr:rowOff>
    </xdr:from>
    <xdr:to>
      <xdr:col>14</xdr:col>
      <xdr:colOff>826645</xdr:colOff>
      <xdr:row>5</xdr:row>
      <xdr:rowOff>566532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0" y="1148080"/>
          <a:ext cx="635635" cy="437515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244929</xdr:colOff>
      <xdr:row>16</xdr:row>
      <xdr:rowOff>176893</xdr:rowOff>
    </xdr:from>
    <xdr:to>
      <xdr:col>11</xdr:col>
      <xdr:colOff>966107</xdr:colOff>
      <xdr:row>16</xdr:row>
      <xdr:rowOff>672444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1875" y="5853430"/>
          <a:ext cx="721360" cy="495300"/>
        </a:xfrm>
        <a:prstGeom prst="rect">
          <a:avLst/>
        </a:prstGeom>
      </xdr:spPr>
    </xdr:pic>
    <xdr:clientData/>
  </xdr:twoCellAnchor>
  <xdr:twoCellAnchor editAs="oneCell">
    <xdr:from>
      <xdr:col>14</xdr:col>
      <xdr:colOff>134560</xdr:colOff>
      <xdr:row>6</xdr:row>
      <xdr:rowOff>108857</xdr:rowOff>
    </xdr:from>
    <xdr:to>
      <xdr:col>14</xdr:col>
      <xdr:colOff>843643</xdr:colOff>
      <xdr:row>6</xdr:row>
      <xdr:rowOff>599761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4235" y="1880235"/>
          <a:ext cx="709295" cy="490855"/>
        </a:xfrm>
        <a:prstGeom prst="rect">
          <a:avLst/>
        </a:prstGeom>
      </xdr:spPr>
    </xdr:pic>
    <xdr:clientData/>
  </xdr:twoCellAnchor>
  <xdr:twoCellAnchor editAs="oneCell">
    <xdr:from>
      <xdr:col>14</xdr:col>
      <xdr:colOff>140085</xdr:colOff>
      <xdr:row>7</xdr:row>
      <xdr:rowOff>95250</xdr:rowOff>
    </xdr:from>
    <xdr:to>
      <xdr:col>14</xdr:col>
      <xdr:colOff>891966</xdr:colOff>
      <xdr:row>7</xdr:row>
      <xdr:rowOff>706780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79950" y="2619375"/>
          <a:ext cx="751840" cy="611505"/>
        </a:xfrm>
        <a:prstGeom prst="rect">
          <a:avLst/>
        </a:prstGeom>
      </xdr:spPr>
    </xdr:pic>
    <xdr:clientData/>
  </xdr:twoCellAnchor>
  <xdr:twoCellAnchor editAs="oneCell">
    <xdr:from>
      <xdr:col>14</xdr:col>
      <xdr:colOff>122463</xdr:colOff>
      <xdr:row>8</xdr:row>
      <xdr:rowOff>53400</xdr:rowOff>
    </xdr:from>
    <xdr:to>
      <xdr:col>14</xdr:col>
      <xdr:colOff>930070</xdr:colOff>
      <xdr:row>8</xdr:row>
      <xdr:rowOff>668647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2170" y="3329940"/>
          <a:ext cx="807720" cy="614680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176891</xdr:colOff>
      <xdr:row>21</xdr:row>
      <xdr:rowOff>100190</xdr:rowOff>
    </xdr:from>
    <xdr:to>
      <xdr:col>11</xdr:col>
      <xdr:colOff>1047102</xdr:colOff>
      <xdr:row>21</xdr:row>
      <xdr:rowOff>717603</xdr:rowOff>
    </xdr:to>
    <xdr:pic>
      <xdr:nvPicPr>
        <xdr:cNvPr id="77" name="Рисунок 76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63930" y="9538970"/>
          <a:ext cx="869950" cy="617855"/>
        </a:xfrm>
        <a:prstGeom prst="rect">
          <a:avLst/>
        </a:prstGeom>
      </xdr:spPr>
    </xdr:pic>
    <xdr:clientData/>
  </xdr:twoCellAnchor>
  <xdr:twoCellAnchor editAs="oneCell">
    <xdr:from>
      <xdr:col>11</xdr:col>
      <xdr:colOff>204107</xdr:colOff>
      <xdr:row>23</xdr:row>
      <xdr:rowOff>34531</xdr:rowOff>
    </xdr:from>
    <xdr:to>
      <xdr:col>11</xdr:col>
      <xdr:colOff>1033508</xdr:colOff>
      <xdr:row>23</xdr:row>
      <xdr:rowOff>685011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1235" y="10540365"/>
          <a:ext cx="829310" cy="650240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244928</xdr:colOff>
      <xdr:row>18</xdr:row>
      <xdr:rowOff>163286</xdr:rowOff>
    </xdr:from>
    <xdr:to>
      <xdr:col>11</xdr:col>
      <xdr:colOff>1034143</xdr:colOff>
      <xdr:row>18</xdr:row>
      <xdr:rowOff>709666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1875" y="7345045"/>
          <a:ext cx="789305" cy="546100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244929</xdr:colOff>
      <xdr:row>19</xdr:row>
      <xdr:rowOff>108857</xdr:rowOff>
    </xdr:from>
    <xdr:to>
      <xdr:col>11</xdr:col>
      <xdr:colOff>1006929</xdr:colOff>
      <xdr:row>19</xdr:row>
      <xdr:rowOff>728617</xdr:rowOff>
    </xdr:to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1875" y="8042910"/>
          <a:ext cx="762000" cy="619760"/>
        </a:xfrm>
        <a:prstGeom prst="rect">
          <a:avLst/>
        </a:prstGeom>
      </xdr:spPr>
    </xdr:pic>
    <xdr:clientData/>
  </xdr:twoCellAnchor>
  <xdr:twoCellAnchor editAs="oneCell">
    <xdr:from>
      <xdr:col>11</xdr:col>
      <xdr:colOff>244929</xdr:colOff>
      <xdr:row>17</xdr:row>
      <xdr:rowOff>108857</xdr:rowOff>
    </xdr:from>
    <xdr:to>
      <xdr:col>11</xdr:col>
      <xdr:colOff>1071098</xdr:colOff>
      <xdr:row>17</xdr:row>
      <xdr:rowOff>669528</xdr:rowOff>
    </xdr:to>
    <xdr:pic>
      <xdr:nvPicPr>
        <xdr:cNvPr id="79" name="Рисунок 78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1875" y="6537960"/>
          <a:ext cx="826135" cy="560705"/>
        </a:xfrm>
        <a:prstGeom prst="rect">
          <a:avLst/>
        </a:prstGeom>
      </xdr:spPr>
    </xdr:pic>
    <xdr:clientData/>
  </xdr:twoCellAnchor>
  <xdr:twoCellAnchor editAs="oneCell">
    <xdr:from>
      <xdr:col>10</xdr:col>
      <xdr:colOff>218096</xdr:colOff>
      <xdr:row>21</xdr:row>
      <xdr:rowOff>95250</xdr:rowOff>
    </xdr:from>
    <xdr:to>
      <xdr:col>10</xdr:col>
      <xdr:colOff>1068858</xdr:colOff>
      <xdr:row>21</xdr:row>
      <xdr:rowOff>675389</xdr:rowOff>
    </xdr:to>
    <xdr:pic>
      <xdr:nvPicPr>
        <xdr:cNvPr id="82" name="Рисунок 81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4080" y="9534525"/>
          <a:ext cx="850900" cy="579755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231321</xdr:colOff>
      <xdr:row>5</xdr:row>
      <xdr:rowOff>138794</xdr:rowOff>
    </xdr:from>
    <xdr:to>
      <xdr:col>10</xdr:col>
      <xdr:colOff>1211034</xdr:colOff>
      <xdr:row>5</xdr:row>
      <xdr:rowOff>530679</xdr:rowOff>
    </xdr:to>
    <xdr:pic>
      <xdr:nvPicPr>
        <xdr:cNvPr id="83" name="Рисунок 82" descr="Дверные ручки Morelli &amp;quot;MIRA&amp;quot; MH-54-S6 SC Цвет - Матовый хром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337415" y="1157605"/>
          <a:ext cx="979805" cy="39179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190500</xdr:colOff>
      <xdr:row>8</xdr:row>
      <xdr:rowOff>195329</xdr:rowOff>
    </xdr:from>
    <xdr:to>
      <xdr:col>10</xdr:col>
      <xdr:colOff>1170454</xdr:colOff>
      <xdr:row>8</xdr:row>
      <xdr:rowOff>585108</xdr:rowOff>
    </xdr:to>
    <xdr:pic>
      <xdr:nvPicPr>
        <xdr:cNvPr id="84" name="Рисунок 83" descr="Дверные ручки Morelli &amp;quot;MIRA&amp;quot; MH-54-S6 W Цвет - Белый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296775" y="3471545"/>
          <a:ext cx="979805" cy="38989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149677</xdr:colOff>
      <xdr:row>7</xdr:row>
      <xdr:rowOff>203556</xdr:rowOff>
    </xdr:from>
    <xdr:to>
      <xdr:col>10</xdr:col>
      <xdr:colOff>1129392</xdr:colOff>
      <xdr:row>7</xdr:row>
      <xdr:rowOff>592486</xdr:rowOff>
    </xdr:to>
    <xdr:pic>
      <xdr:nvPicPr>
        <xdr:cNvPr id="85" name="Рисунок 84" descr="Дверные ручки Morelli &amp;quot;MIRA&amp;quot; MH-54-S6 BL Цвет - Чёрный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12255500" y="2727325"/>
          <a:ext cx="979805" cy="38925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4584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238125</xdr:colOff>
      <xdr:row>3</xdr:row>
      <xdr:rowOff>38100</xdr:rowOff>
    </xdr:from>
    <xdr:to>
      <xdr:col>7</xdr:col>
      <xdr:colOff>1036092</xdr:colOff>
      <xdr:row>3</xdr:row>
      <xdr:rowOff>1104900</xdr:rowOff>
    </xdr:to>
    <xdr:pic>
      <xdr:nvPicPr>
        <xdr:cNvPr id="3" name="Рисунок 2" descr="armadillo_optimum_sc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124825" y="742950"/>
          <a:ext cx="797560" cy="10668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4" name="Рисунок 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4584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5" name="Рисунок 4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4584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11</xdr:col>
      <xdr:colOff>1627661</xdr:colOff>
      <xdr:row>23</xdr:row>
      <xdr:rowOff>525</xdr:rowOff>
    </xdr:to>
    <xdr:pic>
      <xdr:nvPicPr>
        <xdr:cNvPr id="6" name="Рисунок 5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097000" y="10458450"/>
          <a:ext cx="1627505" cy="0"/>
        </a:xfrm>
        <a:prstGeom prst="rect">
          <a:avLst/>
        </a:prstGeom>
      </xdr:spPr>
    </xdr:pic>
    <xdr:clientData/>
  </xdr:twoCellAnchor>
  <xdr:twoCellAnchor editAs="oneCell">
    <xdr:from>
      <xdr:col>5</xdr:col>
      <xdr:colOff>261937</xdr:colOff>
      <xdr:row>3</xdr:row>
      <xdr:rowOff>42768</xdr:rowOff>
    </xdr:from>
    <xdr:to>
      <xdr:col>5</xdr:col>
      <xdr:colOff>1071562</xdr:colOff>
      <xdr:row>3</xdr:row>
      <xdr:rowOff>1171886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86070" y="747395"/>
          <a:ext cx="809625" cy="1129030"/>
        </a:xfrm>
        <a:prstGeom prst="rect">
          <a:avLst/>
        </a:prstGeom>
      </xdr:spPr>
    </xdr:pic>
    <xdr:clientData/>
  </xdr:twoCellAnchor>
  <xdr:twoCellAnchor editAs="oneCell">
    <xdr:from>
      <xdr:col>3</xdr:col>
      <xdr:colOff>129753</xdr:colOff>
      <xdr:row>3</xdr:row>
      <xdr:rowOff>59530</xdr:rowOff>
    </xdr:from>
    <xdr:to>
      <xdr:col>3</xdr:col>
      <xdr:colOff>1293347</xdr:colOff>
      <xdr:row>3</xdr:row>
      <xdr:rowOff>1119485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1740" y="763905"/>
          <a:ext cx="1163320" cy="1059815"/>
        </a:xfrm>
        <a:prstGeom prst="rect">
          <a:avLst/>
        </a:prstGeom>
      </xdr:spPr>
    </xdr:pic>
    <xdr:clientData/>
  </xdr:twoCellAnchor>
  <xdr:twoCellAnchor editAs="oneCell">
    <xdr:from>
      <xdr:col>6</xdr:col>
      <xdr:colOff>297655</xdr:colOff>
      <xdr:row>3</xdr:row>
      <xdr:rowOff>43723</xdr:rowOff>
    </xdr:from>
    <xdr:to>
      <xdr:col>6</xdr:col>
      <xdr:colOff>1140869</xdr:colOff>
      <xdr:row>3</xdr:row>
      <xdr:rowOff>1166813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2755" y="748030"/>
          <a:ext cx="843280" cy="112331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3</xdr:row>
      <xdr:rowOff>89964</xdr:rowOff>
    </xdr:from>
    <xdr:to>
      <xdr:col>4</xdr:col>
      <xdr:colOff>1195983</xdr:colOff>
      <xdr:row>3</xdr:row>
      <xdr:rowOff>1095373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0950" y="794385"/>
          <a:ext cx="1148080" cy="1005205"/>
        </a:xfrm>
        <a:prstGeom prst="rect">
          <a:avLst/>
        </a:prstGeom>
      </xdr:spPr>
    </xdr:pic>
    <xdr:clientData/>
  </xdr:twoCellAnchor>
  <xdr:oneCellAnchor>
    <xdr:from>
      <xdr:col>8</xdr:col>
      <xdr:colOff>209551</xdr:colOff>
      <xdr:row>3</xdr:row>
      <xdr:rowOff>100356</xdr:rowOff>
    </xdr:from>
    <xdr:ext cx="1066799" cy="993893"/>
    <xdr:pic>
      <xdr:nvPicPr>
        <xdr:cNvPr id="11" name="Рисунок 10" descr="aldeghi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591675" y="805180"/>
          <a:ext cx="1066800" cy="993775"/>
        </a:xfrm>
        <a:prstGeom prst="rect">
          <a:avLst/>
        </a:prstGeom>
      </xdr:spPr>
    </xdr:pic>
    <xdr:clientData/>
  </xdr:oneCellAnchor>
  <xdr:twoCellAnchor editAs="oneCell">
    <xdr:from>
      <xdr:col>3</xdr:col>
      <xdr:colOff>333375</xdr:colOff>
      <xdr:row>15</xdr:row>
      <xdr:rowOff>29412</xdr:rowOff>
    </xdr:from>
    <xdr:to>
      <xdr:col>3</xdr:col>
      <xdr:colOff>1047749</xdr:colOff>
      <xdr:row>15</xdr:row>
      <xdr:rowOff>755693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695575" y="6134735"/>
          <a:ext cx="713740" cy="726440"/>
        </a:xfrm>
        <a:prstGeom prst="rect">
          <a:avLst/>
        </a:prstGeom>
      </xdr:spPr>
    </xdr:pic>
    <xdr:clientData/>
  </xdr:twoCellAnchor>
  <xdr:twoCellAnchor editAs="oneCell">
    <xdr:from>
      <xdr:col>3</xdr:col>
      <xdr:colOff>345281</xdr:colOff>
      <xdr:row>12</xdr:row>
      <xdr:rowOff>85817</xdr:rowOff>
    </xdr:from>
    <xdr:to>
      <xdr:col>3</xdr:col>
      <xdr:colOff>892968</xdr:colOff>
      <xdr:row>12</xdr:row>
      <xdr:rowOff>638030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707005" y="4476750"/>
          <a:ext cx="548005" cy="551815"/>
        </a:xfrm>
        <a:prstGeom prst="rect">
          <a:avLst/>
        </a:prstGeom>
      </xdr:spPr>
    </xdr:pic>
    <xdr:clientData/>
  </xdr:twoCellAnchor>
  <xdr:twoCellAnchor editAs="oneCell">
    <xdr:from>
      <xdr:col>3</xdr:col>
      <xdr:colOff>238126</xdr:colOff>
      <xdr:row>16</xdr:row>
      <xdr:rowOff>53092</xdr:rowOff>
    </xdr:from>
    <xdr:to>
      <xdr:col>3</xdr:col>
      <xdr:colOff>916781</xdr:colOff>
      <xdr:row>16</xdr:row>
      <xdr:rowOff>726138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600325" y="6920230"/>
          <a:ext cx="678180" cy="673100"/>
        </a:xfrm>
        <a:prstGeom prst="rect">
          <a:avLst/>
        </a:prstGeom>
      </xdr:spPr>
    </xdr:pic>
    <xdr:clientData/>
  </xdr:twoCellAnchor>
  <xdr:twoCellAnchor editAs="oneCell">
    <xdr:from>
      <xdr:col>4</xdr:col>
      <xdr:colOff>202407</xdr:colOff>
      <xdr:row>15</xdr:row>
      <xdr:rowOff>27098</xdr:rowOff>
    </xdr:from>
    <xdr:to>
      <xdr:col>4</xdr:col>
      <xdr:colOff>952499</xdr:colOff>
      <xdr:row>15</xdr:row>
      <xdr:rowOff>761703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945255" y="6132195"/>
          <a:ext cx="749935" cy="734695"/>
        </a:xfrm>
        <a:prstGeom prst="rect">
          <a:avLst/>
        </a:prstGeom>
      </xdr:spPr>
    </xdr:pic>
    <xdr:clientData/>
  </xdr:twoCellAnchor>
  <xdr:twoCellAnchor editAs="oneCell">
    <xdr:from>
      <xdr:col>4</xdr:col>
      <xdr:colOff>215661</xdr:colOff>
      <xdr:row>16</xdr:row>
      <xdr:rowOff>26958</xdr:rowOff>
    </xdr:from>
    <xdr:to>
      <xdr:col>4</xdr:col>
      <xdr:colOff>999542</xdr:colOff>
      <xdr:row>17</xdr:row>
      <xdr:rowOff>4226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958590" y="6894195"/>
          <a:ext cx="784225" cy="739140"/>
        </a:xfrm>
        <a:prstGeom prst="rect">
          <a:avLst/>
        </a:prstGeom>
      </xdr:spPr>
    </xdr:pic>
    <xdr:clientData/>
  </xdr:twoCellAnchor>
  <xdr:twoCellAnchor editAs="oneCell">
    <xdr:from>
      <xdr:col>4</xdr:col>
      <xdr:colOff>260590</xdr:colOff>
      <xdr:row>12</xdr:row>
      <xdr:rowOff>53915</xdr:rowOff>
    </xdr:from>
    <xdr:to>
      <xdr:col>4</xdr:col>
      <xdr:colOff>1042985</xdr:colOff>
      <xdr:row>12</xdr:row>
      <xdr:rowOff>754810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4003675" y="4444365"/>
          <a:ext cx="782320" cy="701040"/>
        </a:xfrm>
        <a:prstGeom prst="rect">
          <a:avLst/>
        </a:prstGeom>
      </xdr:spPr>
    </xdr:pic>
    <xdr:clientData/>
  </xdr:twoCellAnchor>
  <xdr:twoCellAnchor editAs="oneCell">
    <xdr:from>
      <xdr:col>5</xdr:col>
      <xdr:colOff>377405</xdr:colOff>
      <xdr:row>16</xdr:row>
      <xdr:rowOff>108439</xdr:rowOff>
    </xdr:from>
    <xdr:to>
      <xdr:col>5</xdr:col>
      <xdr:colOff>1033372</xdr:colOff>
      <xdr:row>16</xdr:row>
      <xdr:rowOff>737956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501640" y="6975475"/>
          <a:ext cx="655955" cy="629920"/>
        </a:xfrm>
        <a:prstGeom prst="rect">
          <a:avLst/>
        </a:prstGeom>
      </xdr:spPr>
    </xdr:pic>
    <xdr:clientData/>
  </xdr:twoCellAnchor>
  <xdr:twoCellAnchor editAs="oneCell">
    <xdr:from>
      <xdr:col>5</xdr:col>
      <xdr:colOff>350449</xdr:colOff>
      <xdr:row>19</xdr:row>
      <xdr:rowOff>26957</xdr:rowOff>
    </xdr:from>
    <xdr:to>
      <xdr:col>5</xdr:col>
      <xdr:colOff>1053539</xdr:colOff>
      <xdr:row>19</xdr:row>
      <xdr:rowOff>730047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5474335" y="8608695"/>
          <a:ext cx="703580" cy="702945"/>
        </a:xfrm>
        <a:prstGeom prst="rect">
          <a:avLst/>
        </a:prstGeom>
      </xdr:spPr>
    </xdr:pic>
    <xdr:clientData/>
  </xdr:twoCellAnchor>
  <xdr:twoCellAnchor editAs="oneCell">
    <xdr:from>
      <xdr:col>5</xdr:col>
      <xdr:colOff>305520</xdr:colOff>
      <xdr:row>15</xdr:row>
      <xdr:rowOff>24706</xdr:rowOff>
    </xdr:from>
    <xdr:to>
      <xdr:col>5</xdr:col>
      <xdr:colOff>1051345</xdr:colOff>
      <xdr:row>15</xdr:row>
      <xdr:rowOff>697171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429885" y="6129655"/>
          <a:ext cx="745490" cy="672465"/>
        </a:xfrm>
        <a:prstGeom prst="rect">
          <a:avLst/>
        </a:prstGeom>
      </xdr:spPr>
    </xdr:pic>
    <xdr:clientData/>
  </xdr:twoCellAnchor>
  <xdr:twoCellAnchor editAs="oneCell">
    <xdr:from>
      <xdr:col>5</xdr:col>
      <xdr:colOff>215661</xdr:colOff>
      <xdr:row>11</xdr:row>
      <xdr:rowOff>8764</xdr:rowOff>
    </xdr:from>
    <xdr:to>
      <xdr:col>5</xdr:col>
      <xdr:colOff>952500</xdr:colOff>
      <xdr:row>11</xdr:row>
      <xdr:rowOff>739563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339715" y="3637280"/>
          <a:ext cx="737235" cy="730885"/>
        </a:xfrm>
        <a:prstGeom prst="rect">
          <a:avLst/>
        </a:prstGeom>
      </xdr:spPr>
    </xdr:pic>
    <xdr:clientData/>
  </xdr:twoCellAnchor>
  <xdr:twoCellAnchor editAs="oneCell">
    <xdr:from>
      <xdr:col>5</xdr:col>
      <xdr:colOff>368420</xdr:colOff>
      <xdr:row>18</xdr:row>
      <xdr:rowOff>26958</xdr:rowOff>
    </xdr:from>
    <xdr:to>
      <xdr:col>5</xdr:col>
      <xdr:colOff>1078301</xdr:colOff>
      <xdr:row>18</xdr:row>
      <xdr:rowOff>719382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492750" y="7846695"/>
          <a:ext cx="709930" cy="692150"/>
        </a:xfrm>
        <a:prstGeom prst="rect">
          <a:avLst/>
        </a:prstGeom>
      </xdr:spPr>
    </xdr:pic>
    <xdr:clientData/>
  </xdr:twoCellAnchor>
  <xdr:twoCellAnchor editAs="oneCell">
    <xdr:from>
      <xdr:col>5</xdr:col>
      <xdr:colOff>233633</xdr:colOff>
      <xdr:row>12</xdr:row>
      <xdr:rowOff>26958</xdr:rowOff>
    </xdr:from>
    <xdr:to>
      <xdr:col>5</xdr:col>
      <xdr:colOff>919917</xdr:colOff>
      <xdr:row>12</xdr:row>
      <xdr:rowOff>718868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5357495" y="4417695"/>
          <a:ext cx="686435" cy="692150"/>
        </a:xfrm>
        <a:prstGeom prst="rect">
          <a:avLst/>
        </a:prstGeom>
      </xdr:spPr>
    </xdr:pic>
    <xdr:clientData/>
  </xdr:twoCellAnchor>
  <xdr:twoCellAnchor editAs="oneCell">
    <xdr:from>
      <xdr:col>6</xdr:col>
      <xdr:colOff>242618</xdr:colOff>
      <xdr:row>19</xdr:row>
      <xdr:rowOff>56631</xdr:rowOff>
    </xdr:from>
    <xdr:to>
      <xdr:col>6</xdr:col>
      <xdr:colOff>988443</xdr:colOff>
      <xdr:row>19</xdr:row>
      <xdr:rowOff>646683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748145" y="8638540"/>
          <a:ext cx="745490" cy="589915"/>
        </a:xfrm>
        <a:prstGeom prst="rect">
          <a:avLst/>
        </a:prstGeom>
      </xdr:spPr>
    </xdr:pic>
    <xdr:clientData/>
  </xdr:twoCellAnchor>
  <xdr:twoCellAnchor editAs="oneCell">
    <xdr:from>
      <xdr:col>6</xdr:col>
      <xdr:colOff>242617</xdr:colOff>
      <xdr:row>12</xdr:row>
      <xdr:rowOff>89802</xdr:rowOff>
    </xdr:from>
    <xdr:to>
      <xdr:col>6</xdr:col>
      <xdr:colOff>1104820</xdr:colOff>
      <xdr:row>12</xdr:row>
      <xdr:rowOff>745826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748145" y="4480560"/>
          <a:ext cx="861695" cy="655955"/>
        </a:xfrm>
        <a:prstGeom prst="rect">
          <a:avLst/>
        </a:prstGeom>
      </xdr:spPr>
    </xdr:pic>
    <xdr:clientData/>
  </xdr:twoCellAnchor>
  <xdr:twoCellAnchor editAs="oneCell">
    <xdr:from>
      <xdr:col>6</xdr:col>
      <xdr:colOff>314504</xdr:colOff>
      <xdr:row>18</xdr:row>
      <xdr:rowOff>125802</xdr:rowOff>
    </xdr:from>
    <xdr:to>
      <xdr:col>6</xdr:col>
      <xdr:colOff>1096273</xdr:colOff>
      <xdr:row>18</xdr:row>
      <xdr:rowOff>739002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819900" y="7945755"/>
          <a:ext cx="781685" cy="612775"/>
        </a:xfrm>
        <a:prstGeom prst="rect">
          <a:avLst/>
        </a:prstGeom>
      </xdr:spPr>
    </xdr:pic>
    <xdr:clientData/>
  </xdr:twoCellAnchor>
  <xdr:twoCellAnchor editAs="oneCell">
    <xdr:from>
      <xdr:col>6</xdr:col>
      <xdr:colOff>179716</xdr:colOff>
      <xdr:row>13</xdr:row>
      <xdr:rowOff>11050</xdr:rowOff>
    </xdr:from>
    <xdr:to>
      <xdr:col>6</xdr:col>
      <xdr:colOff>961485</xdr:colOff>
      <xdr:row>13</xdr:row>
      <xdr:rowOff>752032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685280" y="5163820"/>
          <a:ext cx="781685" cy="741045"/>
        </a:xfrm>
        <a:prstGeom prst="rect">
          <a:avLst/>
        </a:prstGeom>
      </xdr:spPr>
    </xdr:pic>
    <xdr:clientData/>
  </xdr:twoCellAnchor>
  <xdr:twoCellAnchor editAs="oneCell">
    <xdr:from>
      <xdr:col>7</xdr:col>
      <xdr:colOff>620025</xdr:colOff>
      <xdr:row>19</xdr:row>
      <xdr:rowOff>62900</xdr:rowOff>
    </xdr:from>
    <xdr:to>
      <xdr:col>7</xdr:col>
      <xdr:colOff>1159175</xdr:colOff>
      <xdr:row>19</xdr:row>
      <xdr:rowOff>757625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506460" y="8644890"/>
          <a:ext cx="539115" cy="694690"/>
        </a:xfrm>
        <a:prstGeom prst="rect">
          <a:avLst/>
        </a:prstGeom>
      </xdr:spPr>
    </xdr:pic>
    <xdr:clientData/>
  </xdr:twoCellAnchor>
  <xdr:twoCellAnchor editAs="oneCell">
    <xdr:from>
      <xdr:col>8</xdr:col>
      <xdr:colOff>314505</xdr:colOff>
      <xdr:row>13</xdr:row>
      <xdr:rowOff>80872</xdr:rowOff>
    </xdr:from>
    <xdr:to>
      <xdr:col>8</xdr:col>
      <xdr:colOff>813796</xdr:colOff>
      <xdr:row>13</xdr:row>
      <xdr:rowOff>710413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696450" y="5233670"/>
          <a:ext cx="499110" cy="629285"/>
        </a:xfrm>
        <a:prstGeom prst="rect">
          <a:avLst/>
        </a:prstGeom>
      </xdr:spPr>
    </xdr:pic>
    <xdr:clientData/>
  </xdr:twoCellAnchor>
  <xdr:twoCellAnchor editAs="oneCell">
    <xdr:from>
      <xdr:col>8</xdr:col>
      <xdr:colOff>305519</xdr:colOff>
      <xdr:row>19</xdr:row>
      <xdr:rowOff>16717</xdr:rowOff>
    </xdr:from>
    <xdr:to>
      <xdr:col>8</xdr:col>
      <xdr:colOff>889600</xdr:colOff>
      <xdr:row>19</xdr:row>
      <xdr:rowOff>706514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687560" y="8598535"/>
          <a:ext cx="583565" cy="689610"/>
        </a:xfrm>
        <a:prstGeom prst="rect">
          <a:avLst/>
        </a:prstGeom>
      </xdr:spPr>
    </xdr:pic>
    <xdr:clientData/>
  </xdr:twoCellAnchor>
  <xdr:twoCellAnchor editAs="oneCell">
    <xdr:from>
      <xdr:col>8</xdr:col>
      <xdr:colOff>368419</xdr:colOff>
      <xdr:row>15</xdr:row>
      <xdr:rowOff>65700</xdr:rowOff>
    </xdr:from>
    <xdr:to>
      <xdr:col>8</xdr:col>
      <xdr:colOff>916556</xdr:colOff>
      <xdr:row>15</xdr:row>
      <xdr:rowOff>699782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750425" y="6170930"/>
          <a:ext cx="548005" cy="634365"/>
        </a:xfrm>
        <a:prstGeom prst="rect">
          <a:avLst/>
        </a:prstGeom>
      </xdr:spPr>
    </xdr:pic>
    <xdr:clientData/>
  </xdr:twoCellAnchor>
  <xdr:twoCellAnchor editAs="oneCell">
    <xdr:from>
      <xdr:col>8</xdr:col>
      <xdr:colOff>323491</xdr:colOff>
      <xdr:row>20</xdr:row>
      <xdr:rowOff>44927</xdr:rowOff>
    </xdr:from>
    <xdr:to>
      <xdr:col>8</xdr:col>
      <xdr:colOff>911607</xdr:colOff>
      <xdr:row>20</xdr:row>
      <xdr:rowOff>739230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705340" y="9388475"/>
          <a:ext cx="588010" cy="69469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41</xdr:row>
      <xdr:rowOff>0</xdr:rowOff>
    </xdr:from>
    <xdr:to>
      <xdr:col>11</xdr:col>
      <xdr:colOff>341786</xdr:colOff>
      <xdr:row>41</xdr:row>
      <xdr:rowOff>525</xdr:rowOff>
    </xdr:to>
    <xdr:pic>
      <xdr:nvPicPr>
        <xdr:cNvPr id="2" name="Рисунок 1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53375" y="13782675"/>
          <a:ext cx="1617980" cy="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11</xdr:col>
      <xdr:colOff>341786</xdr:colOff>
      <xdr:row>41</xdr:row>
      <xdr:rowOff>525</xdr:rowOff>
    </xdr:to>
    <xdr:pic>
      <xdr:nvPicPr>
        <xdr:cNvPr id="3" name="Рисунок 2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53375" y="13782675"/>
          <a:ext cx="1617980" cy="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11</xdr:col>
      <xdr:colOff>341786</xdr:colOff>
      <xdr:row>41</xdr:row>
      <xdr:rowOff>525</xdr:rowOff>
    </xdr:to>
    <xdr:pic>
      <xdr:nvPicPr>
        <xdr:cNvPr id="4" name="Рисунок 3" descr="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53375" y="13782675"/>
          <a:ext cx="1617980" cy="0"/>
        </a:xfrm>
        <a:prstGeom prst="rect">
          <a:avLst/>
        </a:prstGeom>
      </xdr:spPr>
    </xdr:pic>
    <xdr:clientData/>
  </xdr:twoCellAnchor>
  <xdr:oneCellAnchor>
    <xdr:from>
      <xdr:col>7</xdr:col>
      <xdr:colOff>409576</xdr:colOff>
      <xdr:row>4</xdr:row>
      <xdr:rowOff>57093</xdr:rowOff>
    </xdr:from>
    <xdr:ext cx="781049" cy="1056207"/>
    <xdr:pic>
      <xdr:nvPicPr>
        <xdr:cNvPr id="6" name="Рисунок 5" descr="krona_koblenz_kubica_240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81675" y="1085215"/>
          <a:ext cx="781050" cy="1056640"/>
        </a:xfrm>
        <a:prstGeom prst="rect">
          <a:avLst/>
        </a:prstGeom>
      </xdr:spPr>
    </xdr:pic>
    <xdr:clientData/>
  </xdr:oneCellAnchor>
  <xdr:oneCellAnchor>
    <xdr:from>
      <xdr:col>5</xdr:col>
      <xdr:colOff>285751</xdr:colOff>
      <xdr:row>4</xdr:row>
      <xdr:rowOff>87038</xdr:rowOff>
    </xdr:from>
    <xdr:ext cx="704849" cy="901406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115695"/>
          <a:ext cx="704850" cy="901065"/>
        </a:xfrm>
        <a:prstGeom prst="rect">
          <a:avLst/>
        </a:prstGeom>
      </xdr:spPr>
    </xdr:pic>
    <xdr:clientData/>
  </xdr:oneCellAnchor>
  <xdr:twoCellAnchor editAs="oneCell">
    <xdr:from>
      <xdr:col>5</xdr:col>
      <xdr:colOff>336466</xdr:colOff>
      <xdr:row>14</xdr:row>
      <xdr:rowOff>187411</xdr:rowOff>
    </xdr:from>
    <xdr:to>
      <xdr:col>6</xdr:col>
      <xdr:colOff>278686</xdr:colOff>
      <xdr:row>14</xdr:row>
      <xdr:rowOff>612058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4149440">
          <a:off x="4295775" y="4743450"/>
          <a:ext cx="424180" cy="723265"/>
        </a:xfrm>
        <a:prstGeom prst="rect">
          <a:avLst/>
        </a:prstGeom>
      </xdr:spPr>
    </xdr:pic>
    <xdr:clientData/>
  </xdr:twoCellAnchor>
  <xdr:twoCellAnchor editAs="oneCell">
    <xdr:from>
      <xdr:col>5</xdr:col>
      <xdr:colOff>341118</xdr:colOff>
      <xdr:row>16</xdr:row>
      <xdr:rowOff>153682</xdr:rowOff>
    </xdr:from>
    <xdr:to>
      <xdr:col>6</xdr:col>
      <xdr:colOff>285243</xdr:colOff>
      <xdr:row>16</xdr:row>
      <xdr:rowOff>596844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 rot="4110085">
          <a:off x="4291965" y="5669915"/>
          <a:ext cx="443230" cy="725170"/>
        </a:xfrm>
        <a:prstGeom prst="rect">
          <a:avLst/>
        </a:prstGeom>
      </xdr:spPr>
    </xdr:pic>
    <xdr:clientData/>
  </xdr:twoCellAnchor>
  <xdr:twoCellAnchor editAs="oneCell">
    <xdr:from>
      <xdr:col>5</xdr:col>
      <xdr:colOff>327030</xdr:colOff>
      <xdr:row>20</xdr:row>
      <xdr:rowOff>143286</xdr:rowOff>
    </xdr:from>
    <xdr:to>
      <xdr:col>6</xdr:col>
      <xdr:colOff>307244</xdr:colOff>
      <xdr:row>20</xdr:row>
      <xdr:rowOff>595929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4022824">
          <a:off x="4291330" y="7551420"/>
          <a:ext cx="452120" cy="761365"/>
        </a:xfrm>
        <a:prstGeom prst="rect">
          <a:avLst/>
        </a:prstGeom>
      </xdr:spPr>
    </xdr:pic>
    <xdr:clientData/>
  </xdr:twoCellAnchor>
  <xdr:twoCellAnchor editAs="oneCell">
    <xdr:from>
      <xdr:col>5</xdr:col>
      <xdr:colOff>338965</xdr:colOff>
      <xdr:row>18</xdr:row>
      <xdr:rowOff>115808</xdr:rowOff>
    </xdr:from>
    <xdr:to>
      <xdr:col>6</xdr:col>
      <xdr:colOff>292323</xdr:colOff>
      <xdr:row>18</xdr:row>
      <xdr:rowOff>561943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rot="4056524">
          <a:off x="4292600" y="6581775"/>
          <a:ext cx="446405" cy="734060"/>
        </a:xfrm>
        <a:prstGeom prst="rect">
          <a:avLst/>
        </a:prstGeom>
      </xdr:spPr>
    </xdr:pic>
    <xdr:clientData/>
  </xdr:twoCellAnchor>
  <xdr:twoCellAnchor editAs="oneCell">
    <xdr:from>
      <xdr:col>5</xdr:col>
      <xdr:colOff>404123</xdr:colOff>
      <xdr:row>24</xdr:row>
      <xdr:rowOff>173094</xdr:rowOff>
    </xdr:from>
    <xdr:to>
      <xdr:col>6</xdr:col>
      <xdr:colOff>394402</xdr:colOff>
      <xdr:row>24</xdr:row>
      <xdr:rowOff>607843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3999862">
          <a:off x="4599107" y="9610767"/>
          <a:ext cx="434749" cy="776091"/>
        </a:xfrm>
        <a:prstGeom prst="rect">
          <a:avLst/>
        </a:prstGeom>
      </xdr:spPr>
    </xdr:pic>
    <xdr:clientData/>
  </xdr:twoCellAnchor>
  <xdr:twoCellAnchor editAs="oneCell">
    <xdr:from>
      <xdr:col>5</xdr:col>
      <xdr:colOff>396769</xdr:colOff>
      <xdr:row>22</xdr:row>
      <xdr:rowOff>182816</xdr:rowOff>
    </xdr:from>
    <xdr:to>
      <xdr:col>6</xdr:col>
      <xdr:colOff>346551</xdr:colOff>
      <xdr:row>22</xdr:row>
      <xdr:rowOff>621315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4034871">
          <a:off x="4352925" y="8551545"/>
          <a:ext cx="438150" cy="730885"/>
        </a:xfrm>
        <a:prstGeom prst="rect">
          <a:avLst/>
        </a:prstGeom>
      </xdr:spPr>
    </xdr:pic>
    <xdr:clientData/>
  </xdr:twoCellAnchor>
  <xdr:twoCellAnchor editAs="oneCell">
    <xdr:from>
      <xdr:col>7</xdr:col>
      <xdr:colOff>202063</xdr:colOff>
      <xdr:row>14</xdr:row>
      <xdr:rowOff>176819</xdr:rowOff>
    </xdr:from>
    <xdr:to>
      <xdr:col>7</xdr:col>
      <xdr:colOff>1201403</xdr:colOff>
      <xdr:row>14</xdr:row>
      <xdr:rowOff>523771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rot="4126609">
          <a:off x="5899785" y="4555490"/>
          <a:ext cx="347345" cy="999490"/>
        </a:xfrm>
        <a:prstGeom prst="rect">
          <a:avLst/>
        </a:prstGeom>
      </xdr:spPr>
    </xdr:pic>
    <xdr:clientData/>
  </xdr:twoCellAnchor>
  <xdr:twoCellAnchor editAs="oneCell">
    <xdr:from>
      <xdr:col>7</xdr:col>
      <xdr:colOff>165860</xdr:colOff>
      <xdr:row>18</xdr:row>
      <xdr:rowOff>193353</xdr:rowOff>
    </xdr:from>
    <xdr:to>
      <xdr:col>7</xdr:col>
      <xdr:colOff>1259208</xdr:colOff>
      <xdr:row>18</xdr:row>
      <xdr:rowOff>588641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rot="4066594">
          <a:off x="5886450" y="6454140"/>
          <a:ext cx="395605" cy="1093470"/>
        </a:xfrm>
        <a:prstGeom prst="rect">
          <a:avLst/>
        </a:prstGeom>
      </xdr:spPr>
    </xdr:pic>
    <xdr:clientData/>
  </xdr:twoCellAnchor>
  <xdr:twoCellAnchor editAs="oneCell">
    <xdr:from>
      <xdr:col>7</xdr:col>
      <xdr:colOff>156978</xdr:colOff>
      <xdr:row>24</xdr:row>
      <xdr:rowOff>164713</xdr:rowOff>
    </xdr:from>
    <xdr:to>
      <xdr:col>7</xdr:col>
      <xdr:colOff>1205080</xdr:colOff>
      <xdr:row>24</xdr:row>
      <xdr:rowOff>580627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 rot="3960296">
          <a:off x="5844540" y="9316085"/>
          <a:ext cx="415925" cy="1048385"/>
        </a:xfrm>
        <a:prstGeom prst="rect">
          <a:avLst/>
        </a:prstGeom>
      </xdr:spPr>
    </xdr:pic>
    <xdr:clientData/>
  </xdr:twoCellAnchor>
  <xdr:twoCellAnchor editAs="oneCell">
    <xdr:from>
      <xdr:col>7</xdr:col>
      <xdr:colOff>106424</xdr:colOff>
      <xdr:row>16</xdr:row>
      <xdr:rowOff>183460</xdr:rowOff>
    </xdr:from>
    <xdr:to>
      <xdr:col>7</xdr:col>
      <xdr:colOff>1101539</xdr:colOff>
      <xdr:row>16</xdr:row>
      <xdr:rowOff>571092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 rot="4075344">
          <a:off x="5781675" y="5537200"/>
          <a:ext cx="387985" cy="995045"/>
        </a:xfrm>
        <a:prstGeom prst="rect">
          <a:avLst/>
        </a:prstGeom>
      </xdr:spPr>
    </xdr:pic>
    <xdr:clientData/>
  </xdr:twoCellAnchor>
  <xdr:twoCellAnchor editAs="oneCell">
    <xdr:from>
      <xdr:col>7</xdr:col>
      <xdr:colOff>175243</xdr:colOff>
      <xdr:row>20</xdr:row>
      <xdr:rowOff>194723</xdr:rowOff>
    </xdr:from>
    <xdr:to>
      <xdr:col>7</xdr:col>
      <xdr:colOff>1292792</xdr:colOff>
      <xdr:row>20</xdr:row>
      <xdr:rowOff>584873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 rot="3984444">
          <a:off x="5910580" y="7393305"/>
          <a:ext cx="390525" cy="1117600"/>
        </a:xfrm>
        <a:prstGeom prst="rect">
          <a:avLst/>
        </a:prstGeom>
      </xdr:spPr>
    </xdr:pic>
    <xdr:clientData/>
  </xdr:twoCellAnchor>
  <xdr:twoCellAnchor editAs="oneCell">
    <xdr:from>
      <xdr:col>7</xdr:col>
      <xdr:colOff>175968</xdr:colOff>
      <xdr:row>22</xdr:row>
      <xdr:rowOff>190131</xdr:rowOff>
    </xdr:from>
    <xdr:to>
      <xdr:col>7</xdr:col>
      <xdr:colOff>1222641</xdr:colOff>
      <xdr:row>22</xdr:row>
      <xdr:rowOff>545197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 rot="4021122">
          <a:off x="5893435" y="8359140"/>
          <a:ext cx="354965" cy="1047115"/>
        </a:xfrm>
        <a:prstGeom prst="rect">
          <a:avLst/>
        </a:prstGeom>
      </xdr:spPr>
    </xdr:pic>
    <xdr:clientData/>
  </xdr:twoCellAnchor>
  <xdr:twoCellAnchor editAs="oneCell">
    <xdr:from>
      <xdr:col>3</xdr:col>
      <xdr:colOff>321468</xdr:colOff>
      <xdr:row>14</xdr:row>
      <xdr:rowOff>166687</xdr:rowOff>
    </xdr:from>
    <xdr:to>
      <xdr:col>4</xdr:col>
      <xdr:colOff>263688</xdr:colOff>
      <xdr:row>14</xdr:row>
      <xdr:rowOff>591334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 rot="4149440">
          <a:off x="2925848" y="4860839"/>
          <a:ext cx="424647" cy="728032"/>
        </a:xfrm>
        <a:prstGeom prst="rect">
          <a:avLst/>
        </a:prstGeom>
      </xdr:spPr>
    </xdr:pic>
    <xdr:clientData/>
  </xdr:twoCellAnchor>
  <xdr:twoCellAnchor editAs="oneCell">
    <xdr:from>
      <xdr:col>3</xdr:col>
      <xdr:colOff>416719</xdr:colOff>
      <xdr:row>18</xdr:row>
      <xdr:rowOff>202406</xdr:rowOff>
    </xdr:from>
    <xdr:to>
      <xdr:col>4</xdr:col>
      <xdr:colOff>370077</xdr:colOff>
      <xdr:row>18</xdr:row>
      <xdr:rowOff>648541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 rot="4056524">
          <a:off x="3015924" y="6806733"/>
          <a:ext cx="446135" cy="739170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428627</xdr:colOff>
      <xdr:row>20</xdr:row>
      <xdr:rowOff>119062</xdr:rowOff>
    </xdr:from>
    <xdr:to>
      <xdr:col>4</xdr:col>
      <xdr:colOff>408841</xdr:colOff>
      <xdr:row>20</xdr:row>
      <xdr:rowOff>571705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 rot="4022824">
          <a:off x="3038006" y="7665715"/>
          <a:ext cx="452643" cy="766026"/>
        </a:xfrm>
        <a:prstGeom prst="rect">
          <a:avLst/>
        </a:prstGeom>
      </xdr:spPr>
    </xdr:pic>
    <xdr:clientData/>
  </xdr:twoCellAnchor>
  <xdr:twoCellAnchor editAs="oneCell">
    <xdr:from>
      <xdr:col>3</xdr:col>
      <xdr:colOff>488156</xdr:colOff>
      <xdr:row>22</xdr:row>
      <xdr:rowOff>178594</xdr:rowOff>
    </xdr:from>
    <xdr:to>
      <xdr:col>4</xdr:col>
      <xdr:colOff>437938</xdr:colOff>
      <xdr:row>22</xdr:row>
      <xdr:rowOff>617093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 rot="4034871">
          <a:off x="3089391" y="8685891"/>
          <a:ext cx="438499" cy="735594"/>
        </a:xfrm>
        <a:prstGeom prst="rect">
          <a:avLst/>
        </a:prstGeom>
      </xdr:spPr>
    </xdr:pic>
    <xdr:clientData/>
  </xdr:twoCellAnchor>
  <xdr:twoCellAnchor editAs="oneCell">
    <xdr:from>
      <xdr:col>3</xdr:col>
      <xdr:colOff>392907</xdr:colOff>
      <xdr:row>24</xdr:row>
      <xdr:rowOff>166688</xdr:rowOff>
    </xdr:from>
    <xdr:to>
      <xdr:col>4</xdr:col>
      <xdr:colOff>383186</xdr:colOff>
      <xdr:row>24</xdr:row>
      <xdr:rowOff>601437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 rot="3999862">
          <a:off x="3016266" y="9604361"/>
          <a:ext cx="434749" cy="776091"/>
        </a:xfrm>
        <a:prstGeom prst="rect">
          <a:avLst/>
        </a:prstGeom>
      </xdr:spPr>
    </xdr:pic>
    <xdr:clientData/>
  </xdr:twoCellAnchor>
  <xdr:twoCellAnchor editAs="oneCell">
    <xdr:from>
      <xdr:col>3</xdr:col>
      <xdr:colOff>297656</xdr:colOff>
      <xdr:row>4</xdr:row>
      <xdr:rowOff>47626</xdr:rowOff>
    </xdr:from>
    <xdr:to>
      <xdr:col>4</xdr:col>
      <xdr:colOff>480331</xdr:colOff>
      <xdr:row>4</xdr:row>
      <xdr:rowOff>1107282</xdr:rowOff>
    </xdr:to>
    <xdr:pic>
      <xdr:nvPicPr>
        <xdr:cNvPr id="38" name="Рисунок 37" descr="1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750344" y="1071564"/>
          <a:ext cx="968487" cy="1059656"/>
        </a:xfrm>
        <a:prstGeom prst="rect">
          <a:avLst/>
        </a:prstGeom>
      </xdr:spPr>
    </xdr:pic>
    <xdr:clientData/>
  </xdr:twoCellAnchor>
  <xdr:twoCellAnchor editAs="oneCell">
    <xdr:from>
      <xdr:col>3</xdr:col>
      <xdr:colOff>282690</xdr:colOff>
      <xdr:row>12</xdr:row>
      <xdr:rowOff>145093</xdr:rowOff>
    </xdr:from>
    <xdr:to>
      <xdr:col>4</xdr:col>
      <xdr:colOff>205853</xdr:colOff>
      <xdr:row>12</xdr:row>
      <xdr:rowOff>573647</xdr:rowOff>
    </xdr:to>
    <xdr:pic>
      <xdr:nvPicPr>
        <xdr:cNvPr id="39" name="Рисунок 38" descr="22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 rot="3814319">
          <a:off x="2875589" y="3898226"/>
          <a:ext cx="428554" cy="708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tabColor rgb="FFFF0000"/>
    <pageSetUpPr fitToPage="1"/>
  </sheetPr>
  <dimension ref="A1:J22"/>
  <sheetViews>
    <sheetView view="pageBreakPreview" topLeftCell="A3" zoomScale="80" zoomScaleNormal="100" workbookViewId="0">
      <selection activeCell="E12" sqref="E12"/>
    </sheetView>
  </sheetViews>
  <sheetFormatPr defaultColWidth="9.140625" defaultRowHeight="15" outlineLevelRow="1" outlineLevelCol="1"/>
  <cols>
    <col min="1" max="1" width="13.5703125" style="833" customWidth="1"/>
    <col min="2" max="2" width="21" style="833" customWidth="1"/>
    <col min="3" max="3" width="8.140625" style="834" hidden="1" customWidth="1" outlineLevel="1"/>
    <col min="4" max="4" width="13.5703125" style="834" hidden="1" customWidth="1" outlineLevel="1"/>
    <col min="5" max="5" width="18" style="835" customWidth="1" collapsed="1"/>
    <col min="6" max="6" width="13.85546875" style="836" hidden="1" customWidth="1" outlineLevel="1"/>
    <col min="7" max="7" width="22.140625" style="837" customWidth="1" collapsed="1"/>
    <col min="8" max="8" width="2.5703125" style="837" customWidth="1"/>
    <col min="9" max="9" width="16.28515625" style="837" customWidth="1"/>
    <col min="10" max="16384" width="9.140625" style="837"/>
  </cols>
  <sheetData>
    <row r="1" spans="1:10" ht="39" hidden="1" customHeight="1" outlineLevel="1">
      <c r="B1" s="838"/>
    </row>
    <row r="2" spans="1:10" ht="186" hidden="1" customHeight="1" outlineLevel="1">
      <c r="B2" s="980" t="s">
        <v>0</v>
      </c>
      <c r="C2" s="980"/>
      <c r="D2" s="980"/>
      <c r="E2" s="980"/>
      <c r="F2" s="980"/>
      <c r="G2" s="980"/>
    </row>
    <row r="3" spans="1:10" collapsed="1">
      <c r="A3" s="839"/>
      <c r="F3" s="840"/>
      <c r="G3" s="841"/>
      <c r="I3" s="833" t="s">
        <v>1</v>
      </c>
    </row>
    <row r="4" spans="1:10">
      <c r="A4" s="839" t="s">
        <v>2</v>
      </c>
      <c r="B4" s="842">
        <v>1</v>
      </c>
      <c r="I4" s="833" t="s">
        <v>1</v>
      </c>
    </row>
    <row r="5" spans="1:10">
      <c r="B5" s="833" t="s">
        <v>3</v>
      </c>
    </row>
    <row r="6" spans="1:10">
      <c r="I6" s="831" t="s">
        <v>4</v>
      </c>
    </row>
    <row r="7" spans="1:10">
      <c r="I7" s="862">
        <v>0.34</v>
      </c>
      <c r="J7" s="837" t="s">
        <v>5</v>
      </c>
    </row>
    <row r="8" spans="1:10" ht="45">
      <c r="A8" s="843" t="s">
        <v>6</v>
      </c>
      <c r="B8" s="844"/>
      <c r="C8" s="845"/>
      <c r="D8" s="845"/>
      <c r="E8" s="846" t="s">
        <v>7</v>
      </c>
      <c r="F8" s="847"/>
      <c r="G8" s="848" t="s">
        <v>8</v>
      </c>
      <c r="I8" s="863"/>
      <c r="J8" s="864"/>
    </row>
    <row r="9" spans="1:10" s="831" customFormat="1" ht="21" customHeight="1" collapsed="1">
      <c r="A9" s="981" t="s">
        <v>9</v>
      </c>
      <c r="B9" s="982"/>
      <c r="C9" s="982"/>
      <c r="D9" s="982"/>
      <c r="E9" s="982"/>
      <c r="F9" s="982"/>
      <c r="G9" s="983"/>
    </row>
    <row r="10" spans="1:10">
      <c r="A10" s="849">
        <v>1.5</v>
      </c>
      <c r="B10" s="850" t="s">
        <v>10</v>
      </c>
      <c r="C10" s="851">
        <f>1-E10</f>
        <v>0</v>
      </c>
      <c r="D10" s="851">
        <f>IF(C10&lt;=0,C12,C10)</f>
        <v>1</v>
      </c>
      <c r="E10" s="852">
        <v>1</v>
      </c>
      <c r="F10" s="851">
        <f>G10</f>
        <v>1</v>
      </c>
      <c r="G10" s="852">
        <v>1</v>
      </c>
    </row>
    <row r="11" spans="1:10" ht="51" hidden="1">
      <c r="A11" s="853"/>
      <c r="B11" s="854" t="s">
        <v>11</v>
      </c>
      <c r="C11" s="855">
        <f>1-E11</f>
        <v>0</v>
      </c>
      <c r="D11" s="855">
        <f>IF(C11&lt;=0,C12,C11)</f>
        <v>1</v>
      </c>
      <c r="E11" s="856">
        <f>E10</f>
        <v>1</v>
      </c>
      <c r="F11" s="855">
        <f>G11</f>
        <v>1</v>
      </c>
      <c r="G11" s="856">
        <f>G10</f>
        <v>1</v>
      </c>
    </row>
    <row r="12" spans="1:10" s="832" customFormat="1">
      <c r="A12" s="857"/>
      <c r="B12" s="857"/>
      <c r="C12" s="834">
        <v>1</v>
      </c>
      <c r="D12" s="834"/>
      <c r="E12" s="858"/>
      <c r="F12" s="834"/>
      <c r="G12" s="858"/>
      <c r="I12" s="837"/>
    </row>
    <row r="14" spans="1:10" hidden="1">
      <c r="A14" s="833" t="s">
        <v>12</v>
      </c>
    </row>
    <row r="15" spans="1:10" ht="21" hidden="1">
      <c r="A15" s="859" t="s">
        <v>13</v>
      </c>
      <c r="B15" s="860"/>
      <c r="C15" s="861"/>
    </row>
    <row r="16" spans="1:10" ht="21" hidden="1">
      <c r="A16" s="859" t="s">
        <v>14</v>
      </c>
      <c r="B16" s="860"/>
      <c r="C16" s="861"/>
    </row>
    <row r="17" spans="1:5" ht="21" hidden="1">
      <c r="A17" s="859" t="s">
        <v>15</v>
      </c>
      <c r="B17" s="860"/>
      <c r="C17" s="861"/>
    </row>
    <row r="18" spans="1:5" ht="21" hidden="1">
      <c r="A18" s="859" t="s">
        <v>16</v>
      </c>
      <c r="B18" s="860"/>
      <c r="C18" s="861"/>
    </row>
    <row r="19" spans="1:5" ht="21" hidden="1">
      <c r="A19" s="859" t="s">
        <v>17</v>
      </c>
      <c r="B19" s="860"/>
      <c r="C19" s="861"/>
    </row>
    <row r="20" spans="1:5" ht="21" hidden="1">
      <c r="A20" s="859" t="s">
        <v>18</v>
      </c>
      <c r="B20" s="860"/>
      <c r="C20" s="861"/>
      <c r="E20" s="835" t="s">
        <v>19</v>
      </c>
    </row>
    <row r="21" spans="1:5" hidden="1"/>
    <row r="22" spans="1:5" hidden="1"/>
  </sheetData>
  <sheetProtection formatColumns="0" insertColumns="0" deleteColumns="0"/>
  <mergeCells count="2">
    <mergeCell ref="B2:G2"/>
    <mergeCell ref="A9:G9"/>
  </mergeCells>
  <printOptions horizontalCentered="1"/>
  <pageMargins left="0.70866141732283505" right="0.70866141732283505" top="0.74803149606299202" bottom="0.74803149606299202" header="0.31496062992126" footer="0.31496062992126"/>
  <pageSetup paperSize="9" scale="78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V25"/>
  <sheetViews>
    <sheetView view="pageBreakPreview" zoomScale="70" zoomScaleNormal="55" workbookViewId="0">
      <pane xSplit="3" ySplit="1" topLeftCell="D2" activePane="bottomRight" state="frozen"/>
      <selection pane="topRight"/>
      <selection pane="bottomLeft"/>
      <selection pane="bottomRight" activeCell="F29" sqref="F29"/>
    </sheetView>
  </sheetViews>
  <sheetFormatPr defaultColWidth="27.28515625" defaultRowHeight="15"/>
  <cols>
    <col min="1" max="1" width="2.7109375" style="24" customWidth="1"/>
    <col min="2" max="2" width="5.140625" style="24" customWidth="1"/>
    <col min="3" max="3" width="28.7109375" style="24" customWidth="1"/>
    <col min="4" max="12" width="20.7109375" style="24" customWidth="1"/>
    <col min="13" max="13" width="18.85546875" style="24" customWidth="1"/>
    <col min="14" max="15" width="16.7109375" style="24" customWidth="1"/>
    <col min="16" max="16" width="27.28515625" style="24"/>
    <col min="17" max="17" width="25.5703125" style="24" customWidth="1"/>
    <col min="18" max="18" width="11.5703125" style="24" customWidth="1"/>
    <col min="19" max="19" width="8.5703125" style="24" customWidth="1"/>
    <col min="20" max="21" width="10.85546875" style="24" customWidth="1"/>
    <col min="22" max="16384" width="27.28515625" style="24"/>
  </cols>
  <sheetData>
    <row r="1" spans="2:22" s="21" customFormat="1">
      <c r="B1" s="3" t="s">
        <v>20</v>
      </c>
    </row>
    <row r="2" spans="2:22" customFormat="1" ht="27.75" customHeight="1">
      <c r="B2" s="1126" t="s">
        <v>257</v>
      </c>
      <c r="C2" s="1126"/>
      <c r="D2" s="1060" t="s">
        <v>70</v>
      </c>
      <c r="E2" s="1061"/>
      <c r="F2" s="1047" t="s">
        <v>272</v>
      </c>
      <c r="G2" s="1060"/>
      <c r="H2" s="1060" t="s">
        <v>70</v>
      </c>
      <c r="I2" s="1080"/>
      <c r="J2" s="1080"/>
      <c r="K2" s="1061"/>
      <c r="L2" s="1060" t="s">
        <v>258</v>
      </c>
      <c r="M2" s="1148"/>
      <c r="N2" s="642" t="s">
        <v>306</v>
      </c>
      <c r="O2" s="355" t="s">
        <v>307</v>
      </c>
    </row>
    <row r="3" spans="2:22" customFormat="1">
      <c r="B3" s="1126"/>
      <c r="C3" s="1126"/>
      <c r="D3" s="89" t="s">
        <v>308</v>
      </c>
      <c r="E3" s="89" t="s">
        <v>309</v>
      </c>
      <c r="F3" s="89" t="s">
        <v>154</v>
      </c>
      <c r="G3" s="619" t="s">
        <v>310</v>
      </c>
      <c r="H3" s="293" t="s">
        <v>311</v>
      </c>
      <c r="I3" s="293" t="s">
        <v>312</v>
      </c>
      <c r="J3" s="89" t="s">
        <v>313</v>
      </c>
      <c r="K3" s="89" t="s">
        <v>314</v>
      </c>
      <c r="L3" s="319" t="s">
        <v>156</v>
      </c>
      <c r="M3" s="619" t="s">
        <v>315</v>
      </c>
      <c r="N3" s="643" t="s">
        <v>316</v>
      </c>
      <c r="O3" s="643" t="s">
        <v>317</v>
      </c>
    </row>
    <row r="4" spans="2:22" s="429" customFormat="1" ht="11.25" customHeight="1">
      <c r="B4" s="1032" t="s">
        <v>96</v>
      </c>
      <c r="C4" s="1052"/>
      <c r="D4" s="114" t="s">
        <v>123</v>
      </c>
      <c r="E4" s="114" t="s">
        <v>123</v>
      </c>
      <c r="F4" s="114" t="s">
        <v>123</v>
      </c>
      <c r="G4" s="620" t="s">
        <v>123</v>
      </c>
      <c r="H4" s="339" t="s">
        <v>123</v>
      </c>
      <c r="I4" s="339" t="s">
        <v>123</v>
      </c>
      <c r="J4" s="114" t="s">
        <v>123</v>
      </c>
      <c r="K4" s="114" t="s">
        <v>123</v>
      </c>
      <c r="L4" s="114" t="s">
        <v>123</v>
      </c>
      <c r="M4" s="620" t="s">
        <v>123</v>
      </c>
      <c r="N4" s="339" t="s">
        <v>123</v>
      </c>
      <c r="O4" s="339" t="s">
        <v>123</v>
      </c>
    </row>
    <row r="5" spans="2:22" s="429" customFormat="1" ht="11.25" customHeight="1">
      <c r="B5" s="1032" t="s">
        <v>100</v>
      </c>
      <c r="C5" s="1052"/>
      <c r="D5" s="114" t="s">
        <v>102</v>
      </c>
      <c r="E5" s="114" t="s">
        <v>102</v>
      </c>
      <c r="F5" s="114" t="s">
        <v>102</v>
      </c>
      <c r="G5" s="620" t="s">
        <v>102</v>
      </c>
      <c r="H5" s="339" t="s">
        <v>102</v>
      </c>
      <c r="I5" s="339" t="s">
        <v>102</v>
      </c>
      <c r="J5" s="114" t="s">
        <v>102</v>
      </c>
      <c r="K5" s="114" t="s">
        <v>102</v>
      </c>
      <c r="L5" s="114" t="s">
        <v>102</v>
      </c>
      <c r="M5" s="620" t="s">
        <v>102</v>
      </c>
      <c r="N5" s="339" t="s">
        <v>102</v>
      </c>
      <c r="O5" s="339" t="s">
        <v>102</v>
      </c>
      <c r="P5"/>
      <c r="Q5"/>
      <c r="R5"/>
    </row>
    <row r="6" spans="2:22" customFormat="1" ht="59.25" customHeight="1">
      <c r="B6" s="1149" t="s">
        <v>146</v>
      </c>
      <c r="C6" s="577" t="s">
        <v>318</v>
      </c>
      <c r="D6" s="621"/>
      <c r="E6" s="621"/>
      <c r="F6" s="621"/>
      <c r="G6" s="622"/>
      <c r="H6" s="623"/>
      <c r="I6" s="623"/>
      <c r="J6" s="574"/>
      <c r="L6" s="621"/>
      <c r="M6" s="622"/>
      <c r="N6" s="623"/>
    </row>
    <row r="7" spans="2:22" customFormat="1" ht="59.25" customHeight="1">
      <c r="B7" s="1149"/>
      <c r="C7" s="572" t="s">
        <v>319</v>
      </c>
      <c r="D7" s="624"/>
      <c r="E7" s="624"/>
      <c r="F7" s="624"/>
      <c r="G7" s="625"/>
      <c r="H7" s="626"/>
      <c r="I7" s="626"/>
      <c r="J7" s="572"/>
      <c r="K7" s="572"/>
      <c r="L7" s="624"/>
      <c r="M7" s="625"/>
      <c r="N7" s="626"/>
      <c r="O7" s="624"/>
      <c r="Q7" s="12"/>
    </row>
    <row r="8" spans="2:22" customFormat="1" ht="59.25" customHeight="1">
      <c r="B8" s="1149"/>
      <c r="C8" s="627" t="s">
        <v>217</v>
      </c>
      <c r="D8" s="624"/>
      <c r="E8" s="624"/>
      <c r="F8" s="624"/>
      <c r="G8" s="625"/>
      <c r="H8" s="626"/>
      <c r="I8" s="626"/>
      <c r="J8" s="627"/>
      <c r="K8" s="627"/>
      <c r="L8" s="624"/>
      <c r="M8" s="625"/>
      <c r="N8" s="626"/>
      <c r="O8" s="624"/>
      <c r="P8" s="429"/>
      <c r="Q8" s="429"/>
      <c r="R8" s="429"/>
    </row>
    <row r="9" spans="2:22" customFormat="1" ht="59.25" customHeight="1">
      <c r="B9" s="1149"/>
      <c r="C9" s="576" t="s">
        <v>320</v>
      </c>
      <c r="D9" s="628"/>
      <c r="E9" s="628"/>
      <c r="F9" s="628"/>
      <c r="G9" s="629"/>
      <c r="H9" s="630"/>
      <c r="I9" s="630"/>
      <c r="J9" s="576"/>
      <c r="L9" s="628"/>
      <c r="M9" s="629"/>
      <c r="N9" s="630"/>
      <c r="O9" s="628"/>
    </row>
    <row r="10" spans="2:22" customFormat="1" ht="24.75" customHeight="1">
      <c r="B10" s="1149"/>
      <c r="C10" s="117" t="s">
        <v>147</v>
      </c>
      <c r="D10" s="119">
        <f>Ручки_накладки_Китай_база!D12*скидки_наценки!$D$11*скидки_наценки!$F$11/скидки_наценки!$B$4</f>
        <v>1980</v>
      </c>
      <c r="E10" s="119">
        <f>Ручки_накладки_Китай_база!E12*скидки_наценки!$D$11*скидки_наценки!$F$11/скидки_наценки!$B$4</f>
        <v>1980</v>
      </c>
      <c r="F10" s="119">
        <f>Ручки_накладки_Китай_база!F12*скидки_наценки!$D$11*скидки_наценки!$F$11/скидки_наценки!$B$4</f>
        <v>870</v>
      </c>
      <c r="G10" s="631">
        <f>Ручки_накладки_Китай_база!G12*скидки_наценки!$D$11*скидки_наценки!$F$11/скидки_наценки!$B$4</f>
        <v>650</v>
      </c>
      <c r="H10" s="632">
        <f>Ручки_накладки_Китай_база!H12*скидки_наценки!$D$11*скидки_наценки!$F$11/скидки_наценки!$B$4</f>
        <v>1980</v>
      </c>
      <c r="I10" s="632">
        <f>Ручки_накладки_Китай_база!I12*скидки_наценки!$D$11*скидки_наценки!$F$11/скидки_наценки!$B$4</f>
        <v>1980</v>
      </c>
      <c r="J10" s="119">
        <f>Ручки_накладки_Китай_база!J12*скидки_наценки!$D$11*скидки_наценки!$F$11/скидки_наценки!$B$4</f>
        <v>1980</v>
      </c>
      <c r="K10" s="119">
        <f>Ручки_накладки_Китай_база!K12*скидки_наценки!$D$11*скидки_наценки!$F$11/скидки_наценки!$B$4</f>
        <v>1980</v>
      </c>
      <c r="L10" s="119">
        <f>Ручки_накладки_Китай_база!L12*скидки_наценки!$D$11*скидки_наценки!$F$11/скидки_наценки!$B$4</f>
        <v>870</v>
      </c>
      <c r="M10" s="631">
        <f>Ручки_накладки_Китай_база!M12*скидки_наценки!$D$11*скидки_наценки!$F$11/скидки_наценки!$B$4</f>
        <v>650</v>
      </c>
      <c r="N10" s="632">
        <f>Ручки_накладки_Китай_база!N12*скидки_наценки!$D$11*скидки_наценки!$F$11/скидки_наценки!$B$4</f>
        <v>750</v>
      </c>
      <c r="O10" s="632">
        <f>Ручки_накладки_Китай_база!O12*скидки_наценки!$D$11*скидки_наценки!$F$11/скидки_наценки!$B$4</f>
        <v>980</v>
      </c>
      <c r="P10" s="429"/>
      <c r="Q10" s="429"/>
      <c r="R10" s="429"/>
    </row>
    <row r="12" spans="2:22" s="22" customFormat="1">
      <c r="L12" s="24"/>
      <c r="N12" s="24"/>
      <c r="O12" s="24"/>
    </row>
    <row r="13" spans="2:22" customFormat="1" ht="37.5" customHeight="1">
      <c r="B13" s="1126" t="s">
        <v>257</v>
      </c>
      <c r="C13" s="1126"/>
      <c r="D13" s="1060" t="s">
        <v>70</v>
      </c>
      <c r="E13" s="1080"/>
      <c r="F13" s="1080"/>
      <c r="G13" s="1080"/>
      <c r="H13" s="1061"/>
      <c r="I13" s="1047" t="s">
        <v>258</v>
      </c>
      <c r="J13" s="1047"/>
      <c r="K13" s="644" t="s">
        <v>306</v>
      </c>
      <c r="L13" s="644" t="s">
        <v>307</v>
      </c>
      <c r="N13" s="24"/>
      <c r="O13" s="24"/>
      <c r="P13" s="24"/>
      <c r="Q13" s="24"/>
      <c r="R13" s="24"/>
    </row>
    <row r="14" spans="2:22" customFormat="1">
      <c r="B14" s="1126"/>
      <c r="C14" s="1126"/>
      <c r="D14" s="89" t="s">
        <v>321</v>
      </c>
      <c r="E14" s="89" t="s">
        <v>322</v>
      </c>
      <c r="F14" s="89" t="s">
        <v>323</v>
      </c>
      <c r="G14" s="89" t="s">
        <v>324</v>
      </c>
      <c r="H14" s="89" t="s">
        <v>325</v>
      </c>
      <c r="I14" s="89" t="s">
        <v>151</v>
      </c>
      <c r="J14" s="89" t="s">
        <v>326</v>
      </c>
      <c r="K14" s="643" t="s">
        <v>316</v>
      </c>
      <c r="L14" s="643" t="s">
        <v>317</v>
      </c>
      <c r="N14" s="24"/>
      <c r="O14" s="24"/>
      <c r="P14" s="22"/>
      <c r="Q14" s="22"/>
      <c r="R14" s="22"/>
    </row>
    <row r="15" spans="2:22" s="429" customFormat="1" ht="11.25" customHeight="1">
      <c r="B15" s="1032" t="s">
        <v>96</v>
      </c>
      <c r="C15" s="1052"/>
      <c r="D15" s="114" t="s">
        <v>123</v>
      </c>
      <c r="E15" s="114" t="s">
        <v>123</v>
      </c>
      <c r="F15" s="114" t="s">
        <v>123</v>
      </c>
      <c r="G15" s="114" t="s">
        <v>123</v>
      </c>
      <c r="H15" s="114" t="s">
        <v>123</v>
      </c>
      <c r="I15" s="114" t="s">
        <v>123</v>
      </c>
      <c r="J15" s="114" t="s">
        <v>123</v>
      </c>
      <c r="K15" s="114" t="s">
        <v>123</v>
      </c>
      <c r="L15" s="114" t="s">
        <v>123</v>
      </c>
      <c r="N15" s="24"/>
      <c r="O15" s="24"/>
      <c r="P15" s="24"/>
      <c r="Q15" s="24"/>
      <c r="R15" s="24"/>
      <c r="S15"/>
      <c r="T15"/>
      <c r="U15"/>
      <c r="V15"/>
    </row>
    <row r="16" spans="2:22" s="429" customFormat="1" ht="11.25" customHeight="1">
      <c r="B16" s="1032" t="s">
        <v>100</v>
      </c>
      <c r="C16" s="1052"/>
      <c r="D16" s="114" t="s">
        <v>102</v>
      </c>
      <c r="E16" s="114" t="s">
        <v>102</v>
      </c>
      <c r="F16" s="114" t="s">
        <v>102</v>
      </c>
      <c r="G16" s="114" t="s">
        <v>102</v>
      </c>
      <c r="H16" s="114" t="s">
        <v>102</v>
      </c>
      <c r="I16" s="114" t="s">
        <v>102</v>
      </c>
      <c r="J16" s="114" t="s">
        <v>102</v>
      </c>
      <c r="K16" s="114" t="s">
        <v>102</v>
      </c>
      <c r="L16" s="114" t="s">
        <v>102</v>
      </c>
      <c r="N16" s="24"/>
      <c r="O16" s="24"/>
      <c r="P16" s="22"/>
      <c r="Q16" s="22"/>
      <c r="R16" s="22"/>
      <c r="S16"/>
      <c r="T16"/>
      <c r="U16"/>
      <c r="V16"/>
    </row>
    <row r="17" spans="2:18" customFormat="1" ht="59.25" customHeight="1">
      <c r="B17" s="1071" t="s">
        <v>146</v>
      </c>
      <c r="C17" s="577" t="s">
        <v>318</v>
      </c>
      <c r="D17" s="633"/>
      <c r="E17" s="621"/>
      <c r="F17" s="621"/>
      <c r="G17" s="621"/>
      <c r="H17" s="621"/>
      <c r="I17" s="621"/>
      <c r="J17" s="621"/>
      <c r="K17" s="645"/>
      <c r="L17" s="645"/>
      <c r="N17" s="24"/>
      <c r="O17" s="24"/>
      <c r="P17" s="24"/>
      <c r="Q17" s="24"/>
      <c r="R17" s="24"/>
    </row>
    <row r="18" spans="2:18" customFormat="1" ht="59.25" customHeight="1">
      <c r="B18" s="1072"/>
      <c r="C18" s="570" t="s">
        <v>327</v>
      </c>
      <c r="D18" s="634"/>
      <c r="E18" s="635"/>
      <c r="F18" s="635"/>
      <c r="G18" s="635"/>
      <c r="H18" s="635"/>
      <c r="I18" s="635"/>
      <c r="J18" s="635"/>
      <c r="K18" s="646"/>
      <c r="L18" s="646"/>
      <c r="N18" s="24"/>
      <c r="O18" s="24"/>
      <c r="P18" s="24"/>
      <c r="Q18" s="24"/>
      <c r="R18" s="24"/>
    </row>
    <row r="19" spans="2:18" customFormat="1" ht="59.25" customHeight="1">
      <c r="B19" s="1072"/>
      <c r="C19" s="572" t="s">
        <v>319</v>
      </c>
      <c r="D19" s="636"/>
      <c r="E19" s="624"/>
      <c r="F19" s="624"/>
      <c r="G19" s="624"/>
      <c r="H19" s="624"/>
      <c r="I19" s="624"/>
      <c r="J19" s="627"/>
      <c r="K19" s="647"/>
      <c r="L19" s="647"/>
      <c r="N19" s="24"/>
      <c r="O19" s="24"/>
      <c r="P19" s="24"/>
      <c r="Q19" s="24"/>
      <c r="R19" s="24"/>
    </row>
    <row r="20" spans="2:18" customFormat="1" ht="59.25" customHeight="1">
      <c r="B20" s="1072"/>
      <c r="C20" s="637" t="s">
        <v>217</v>
      </c>
      <c r="D20" s="638"/>
      <c r="E20" s="635"/>
      <c r="F20" s="635"/>
      <c r="G20" s="635"/>
      <c r="H20" s="635"/>
      <c r="I20" s="635"/>
      <c r="J20" s="637"/>
      <c r="K20" s="646"/>
      <c r="L20" s="646"/>
      <c r="N20" s="24"/>
      <c r="O20" s="24"/>
      <c r="P20" s="24"/>
      <c r="Q20" s="24"/>
      <c r="R20" s="24"/>
    </row>
    <row r="21" spans="2:18" customFormat="1" ht="59.25" customHeight="1">
      <c r="B21" s="1072"/>
      <c r="C21" s="634" t="s">
        <v>328</v>
      </c>
      <c r="D21" s="639"/>
      <c r="E21" s="635"/>
      <c r="F21" s="635"/>
      <c r="G21" s="635"/>
      <c r="H21" s="635"/>
      <c r="I21" s="635"/>
      <c r="J21" s="637"/>
      <c r="K21" s="648" t="s">
        <v>329</v>
      </c>
      <c r="L21" s="648" t="s">
        <v>329</v>
      </c>
      <c r="N21" s="24"/>
      <c r="O21" s="24"/>
      <c r="P21" s="24"/>
      <c r="Q21" s="24"/>
      <c r="R21" s="24"/>
    </row>
    <row r="22" spans="2:18" customFormat="1" ht="59.25" customHeight="1">
      <c r="B22" s="1072"/>
      <c r="C22" s="640" t="s">
        <v>330</v>
      </c>
      <c r="D22" s="641"/>
      <c r="E22" s="628"/>
      <c r="F22" s="628"/>
      <c r="G22" s="628"/>
      <c r="H22" s="628"/>
      <c r="I22" s="628"/>
      <c r="J22" s="576"/>
      <c r="K22" s="649"/>
      <c r="L22" s="649"/>
      <c r="N22" s="24"/>
      <c r="O22" s="24"/>
      <c r="P22" s="24"/>
      <c r="Q22" s="24"/>
      <c r="R22" s="24"/>
    </row>
    <row r="23" spans="2:18" customFormat="1" ht="24.75" customHeight="1">
      <c r="B23" s="1072"/>
      <c r="C23" s="117" t="s">
        <v>147</v>
      </c>
      <c r="D23" s="119">
        <f>Ручки_накладки_Китай_база!D25*скидки_наценки!$D$11*скидки_наценки!$F$11/скидки_наценки!$B$4</f>
        <v>2180</v>
      </c>
      <c r="E23" s="119">
        <f>Ручки_накладки_Китай_база!E25*скидки_наценки!$D$11*скидки_наценки!$F$11/скидки_наценки!$B$4</f>
        <v>1780</v>
      </c>
      <c r="F23" s="119">
        <f>Ручки_накладки_Китай_база!F25*скидки_наценки!$D$11*скидки_наценки!$F$11/скидки_наценки!$B$4</f>
        <v>1780</v>
      </c>
      <c r="G23" s="119">
        <f>Ручки_накладки_Китай_база!G25*скидки_наценки!$D$11*скидки_наценки!$F$11/скидки_наценки!$B$4</f>
        <v>1780</v>
      </c>
      <c r="H23" s="119">
        <f>Ручки_накладки_Китай_база!H25*скидки_наценки!$D$11*скидки_наценки!$F$11/скидки_наценки!$B$4</f>
        <v>2350</v>
      </c>
      <c r="I23" s="119">
        <f>Ручки_накладки_Китай_база!J25*скидки_наценки!$D$11*скидки_наценки!$F$11/скидки_наценки!$B$4</f>
        <v>870</v>
      </c>
      <c r="J23" s="119">
        <f>Ручки_накладки_Китай_база!K25*скидки_наценки!$D$11*скидки_наценки!$F$11/скидки_наценки!$B$4</f>
        <v>650</v>
      </c>
      <c r="K23" s="119">
        <f>Ручки_накладки_Китай_база!L25*скидки_наценки!$D$11*скидки_наценки!$F$11/скидки_наценки!$B$4</f>
        <v>750</v>
      </c>
      <c r="L23" s="119">
        <f>Ручки_накладки_Китай_база!M25*скидки_наценки!$D$11*скидки_наценки!$F$11/скидки_наценки!$B$4</f>
        <v>980</v>
      </c>
      <c r="N23" s="24"/>
      <c r="O23" s="24"/>
    </row>
    <row r="24" spans="2:18" customFormat="1" ht="59.25" customHeight="1">
      <c r="B24" s="1072"/>
      <c r="C24" s="592" t="s">
        <v>331</v>
      </c>
      <c r="D24" s="591"/>
      <c r="E24" s="294"/>
      <c r="F24" s="294"/>
      <c r="G24" s="294"/>
      <c r="H24" s="294"/>
      <c r="I24" s="294"/>
      <c r="J24" s="121"/>
      <c r="K24" s="244"/>
      <c r="L24" s="244"/>
      <c r="N24" s="24"/>
      <c r="O24" s="24"/>
      <c r="P24" s="24"/>
      <c r="Q24" s="24"/>
      <c r="R24" s="24"/>
    </row>
    <row r="25" spans="2:18" customFormat="1" ht="24.75" customHeight="1">
      <c r="B25" s="597"/>
      <c r="C25" s="117" t="s">
        <v>147</v>
      </c>
      <c r="D25" s="119">
        <f>Ручки_накладки_Китай_база!D27*скидки_наценки!$D$11*скидки_наценки!$F$11/скидки_наценки!$B$4</f>
        <v>0</v>
      </c>
      <c r="E25" s="119">
        <f>Ручки_накладки_Китай_база!E27*скидки_наценки!$D$11*скидки_наценки!$F$11/скидки_наценки!$B$4</f>
        <v>1960</v>
      </c>
      <c r="F25" s="119" t="s">
        <v>724</v>
      </c>
      <c r="G25" s="119">
        <f>Ручки_накладки_Китай_база!G27*скидки_наценки!$D$11*скидки_наценки!$F$11/скидки_наценки!$B$4</f>
        <v>1960</v>
      </c>
      <c r="H25" s="119">
        <f>Ручки_накладки_Китай_база!H27*скидки_наценки!$D$11*скидки_наценки!$F$11/скидки_наценки!$B$4</f>
        <v>2350</v>
      </c>
      <c r="I25" s="119">
        <f>Ручки_накладки_Китай_база!J27*скидки_наценки!$D$11*скидки_наценки!$F$11/скидки_наценки!$B$4</f>
        <v>870</v>
      </c>
      <c r="J25" s="119">
        <f>Ручки_накладки_Китай_база!K27*скидки_наценки!$D$11*скидки_наценки!$F$11/скидки_наценки!$B$4</f>
        <v>650</v>
      </c>
      <c r="K25" s="119">
        <f>Ручки_накладки_Китай_база!L27*скидки_наценки!$D$11*скидки_наценки!$F$11/скидки_наценки!$B$4</f>
        <v>750</v>
      </c>
      <c r="L25" s="119">
        <f>Ручки_накладки_Китай_база!M27*скидки_наценки!$D$11*скидки_наценки!$F$11/скидки_наценки!$B$4</f>
        <v>980</v>
      </c>
      <c r="N25" s="24"/>
      <c r="O25" s="24"/>
    </row>
  </sheetData>
  <mergeCells count="14">
    <mergeCell ref="B17:B24"/>
    <mergeCell ref="B13:C14"/>
    <mergeCell ref="B2:C3"/>
    <mergeCell ref="B5:C5"/>
    <mergeCell ref="D13:H13"/>
    <mergeCell ref="L2:M2"/>
    <mergeCell ref="B4:C4"/>
    <mergeCell ref="I13:J13"/>
    <mergeCell ref="B15:C15"/>
    <mergeCell ref="B16:C16"/>
    <mergeCell ref="B6:B10"/>
    <mergeCell ref="D2:E2"/>
    <mergeCell ref="F2:G2"/>
    <mergeCell ref="H2:K2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1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000"/>
  </sheetPr>
  <dimension ref="B1:W159"/>
  <sheetViews>
    <sheetView view="pageBreakPreview" zoomScale="70" zoomScaleNormal="55" workbookViewId="0">
      <pane xSplit="3" ySplit="1" topLeftCell="D2" activePane="bottomRight" state="frozen"/>
      <selection pane="topRight"/>
      <selection pane="bottomLeft"/>
      <selection pane="bottomRight" activeCell="F16" sqref="F16"/>
    </sheetView>
  </sheetViews>
  <sheetFormatPr defaultColWidth="27.28515625" defaultRowHeight="15" outlineLevelRow="2"/>
  <cols>
    <col min="1" max="1" width="2.7109375" style="24" customWidth="1"/>
    <col min="2" max="2" width="5.140625" style="24" customWidth="1"/>
    <col min="3" max="3" width="28.7109375" style="24" customWidth="1"/>
    <col min="4" max="13" width="20.7109375" style="24" customWidth="1"/>
    <col min="14" max="14" width="18.85546875" style="24" customWidth="1"/>
    <col min="15" max="15" width="19.7109375" style="24" customWidth="1"/>
    <col min="16" max="16" width="16.7109375" style="24" customWidth="1"/>
    <col min="17" max="17" width="27.28515625" style="24"/>
    <col min="18" max="18" width="25.5703125" style="24" customWidth="1"/>
    <col min="19" max="19" width="11.5703125" style="24" customWidth="1"/>
    <col min="20" max="20" width="8.5703125" style="24" customWidth="1"/>
    <col min="21" max="22" width="10.85546875" style="24" customWidth="1"/>
    <col min="23" max="16384" width="27.28515625" style="24"/>
  </cols>
  <sheetData>
    <row r="1" spans="2:19" s="21" customFormat="1" hidden="1" outlineLevel="1">
      <c r="B1" s="3" t="s">
        <v>20</v>
      </c>
    </row>
    <row r="2" spans="2:19" hidden="1" outlineLevel="1"/>
    <row r="3" spans="2:19" ht="21" hidden="1" outlineLevel="1">
      <c r="C3" s="587" t="s">
        <v>707</v>
      </c>
      <c r="D3" s="588"/>
      <c r="E3" s="588"/>
      <c r="G3" s="588"/>
      <c r="H3" s="588"/>
      <c r="I3" s="588"/>
      <c r="J3" s="588"/>
      <c r="K3" s="588"/>
      <c r="L3" s="588"/>
      <c r="O3" s="603">
        <v>1.1000000000000001</v>
      </c>
    </row>
    <row r="4" spans="2:19" customFormat="1" ht="15" hidden="1" customHeight="1" outlineLevel="1">
      <c r="B4" s="1126" t="s">
        <v>257</v>
      </c>
      <c r="C4" s="1126"/>
      <c r="D4" s="1060" t="s">
        <v>70</v>
      </c>
      <c r="E4" s="1061"/>
      <c r="F4" s="1047" t="s">
        <v>272</v>
      </c>
      <c r="G4" s="1047"/>
      <c r="H4" s="1060" t="s">
        <v>70</v>
      </c>
      <c r="I4" s="1080"/>
      <c r="J4" s="1080"/>
      <c r="K4" s="1061"/>
      <c r="L4" s="1047" t="s">
        <v>272</v>
      </c>
      <c r="M4" s="1047"/>
      <c r="N4" s="1150" t="s">
        <v>332</v>
      </c>
      <c r="O4" s="1150" t="s">
        <v>333</v>
      </c>
      <c r="P4" s="24"/>
    </row>
    <row r="5" spans="2:19" customFormat="1" hidden="1" outlineLevel="1">
      <c r="B5" s="1126"/>
      <c r="C5" s="1126"/>
      <c r="D5" s="89" t="s">
        <v>308</v>
      </c>
      <c r="E5" s="89" t="s">
        <v>309</v>
      </c>
      <c r="F5" s="89" t="s">
        <v>154</v>
      </c>
      <c r="G5" s="89" t="s">
        <v>310</v>
      </c>
      <c r="H5" s="89" t="s">
        <v>311</v>
      </c>
      <c r="I5" s="865" t="s">
        <v>312</v>
      </c>
      <c r="J5" s="89" t="s">
        <v>313</v>
      </c>
      <c r="K5" s="89" t="s">
        <v>314</v>
      </c>
      <c r="L5" s="89" t="s">
        <v>315</v>
      </c>
      <c r="M5" s="89" t="s">
        <v>156</v>
      </c>
      <c r="N5" s="1151"/>
      <c r="O5" s="1151"/>
      <c r="P5" s="24"/>
    </row>
    <row r="6" spans="2:19" s="429" customFormat="1" hidden="1" outlineLevel="1">
      <c r="B6" s="1032" t="s">
        <v>96</v>
      </c>
      <c r="C6" s="1052"/>
      <c r="D6" s="114" t="s">
        <v>123</v>
      </c>
      <c r="E6" s="114" t="s">
        <v>123</v>
      </c>
      <c r="F6" s="114" t="s">
        <v>123</v>
      </c>
      <c r="G6" s="114" t="s">
        <v>123</v>
      </c>
      <c r="H6" s="114" t="s">
        <v>123</v>
      </c>
      <c r="I6" s="339" t="s">
        <v>123</v>
      </c>
      <c r="J6" s="114" t="s">
        <v>123</v>
      </c>
      <c r="K6" s="114" t="s">
        <v>123</v>
      </c>
      <c r="L6" s="114" t="s">
        <v>123</v>
      </c>
      <c r="M6" s="114" t="s">
        <v>123</v>
      </c>
      <c r="N6" s="114" t="s">
        <v>123</v>
      </c>
      <c r="O6" s="114" t="s">
        <v>123</v>
      </c>
      <c r="P6" s="24"/>
    </row>
    <row r="7" spans="2:19" s="429" customFormat="1" hidden="1" outlineLevel="1">
      <c r="B7" s="1032" t="s">
        <v>100</v>
      </c>
      <c r="C7" s="1052"/>
      <c r="D7" s="114" t="s">
        <v>102</v>
      </c>
      <c r="E7" s="114" t="s">
        <v>102</v>
      </c>
      <c r="F7" s="114" t="s">
        <v>102</v>
      </c>
      <c r="G7" s="114" t="s">
        <v>102</v>
      </c>
      <c r="H7" s="114" t="s">
        <v>102</v>
      </c>
      <c r="I7" s="339" t="s">
        <v>102</v>
      </c>
      <c r="J7" s="114" t="s">
        <v>102</v>
      </c>
      <c r="K7" s="114" t="s">
        <v>102</v>
      </c>
      <c r="L7" s="114" t="s">
        <v>102</v>
      </c>
      <c r="M7" s="114" t="s">
        <v>102</v>
      </c>
      <c r="N7" s="114" t="s">
        <v>102</v>
      </c>
      <c r="O7" s="114" t="s">
        <v>102</v>
      </c>
      <c r="P7" s="24"/>
      <c r="Q7"/>
      <c r="R7"/>
      <c r="S7"/>
    </row>
    <row r="8" spans="2:19" customFormat="1" ht="28.5" hidden="1" customHeight="1" outlineLevel="1">
      <c r="B8" s="1149" t="s">
        <v>146</v>
      </c>
      <c r="C8" s="115" t="s">
        <v>318</v>
      </c>
      <c r="D8" s="294"/>
      <c r="E8" s="294"/>
      <c r="F8" s="294"/>
      <c r="G8" s="294"/>
      <c r="H8" s="294"/>
      <c r="I8" s="294"/>
      <c r="J8" s="121"/>
      <c r="K8" s="121"/>
      <c r="L8" s="294"/>
      <c r="M8" s="294"/>
      <c r="N8" s="294"/>
      <c r="O8" s="294"/>
      <c r="P8" s="24"/>
    </row>
    <row r="9" spans="2:19" customFormat="1" ht="30" hidden="1" outlineLevel="1">
      <c r="B9" s="1149"/>
      <c r="C9" s="115" t="s">
        <v>319</v>
      </c>
      <c r="D9" s="294"/>
      <c r="E9" s="294"/>
      <c r="F9" s="294"/>
      <c r="G9" s="294"/>
      <c r="H9" s="294"/>
      <c r="I9" s="294"/>
      <c r="J9" s="115"/>
      <c r="K9" s="115"/>
      <c r="L9" s="294"/>
      <c r="M9" s="294"/>
      <c r="N9" s="294"/>
      <c r="O9" s="294"/>
      <c r="P9" s="24"/>
    </row>
    <row r="10" spans="2:19" customFormat="1" hidden="1" outlineLevel="1">
      <c r="B10" s="1149"/>
      <c r="C10" s="121" t="s">
        <v>217</v>
      </c>
      <c r="D10" s="294"/>
      <c r="E10" s="294"/>
      <c r="F10" s="294"/>
      <c r="G10" s="294"/>
      <c r="H10" s="294"/>
      <c r="I10" s="294"/>
      <c r="J10" s="121"/>
      <c r="K10" s="121"/>
      <c r="L10" s="294"/>
      <c r="M10" s="294"/>
      <c r="N10" s="294"/>
      <c r="O10" s="294"/>
      <c r="P10" s="24"/>
      <c r="Q10" s="429"/>
      <c r="R10" s="429"/>
      <c r="S10" s="429"/>
    </row>
    <row r="11" spans="2:19" customFormat="1" hidden="1" outlineLevel="1">
      <c r="B11" s="1149"/>
      <c r="C11" s="121" t="s">
        <v>320</v>
      </c>
      <c r="D11" s="294"/>
      <c r="E11" s="294"/>
      <c r="F11" s="294"/>
      <c r="G11" s="294"/>
      <c r="H11" s="294"/>
      <c r="I11" s="294"/>
      <c r="J11" s="121"/>
      <c r="K11" s="121"/>
      <c r="L11" s="294"/>
      <c r="M11" s="294"/>
      <c r="N11" s="294"/>
      <c r="O11" s="294"/>
      <c r="P11" s="24"/>
    </row>
    <row r="12" spans="2:19" customFormat="1" ht="21" hidden="1" outlineLevel="1">
      <c r="B12" s="1149"/>
      <c r="C12" s="117" t="s">
        <v>147</v>
      </c>
      <c r="D12" s="898">
        <v>1980</v>
      </c>
      <c r="E12" s="898">
        <v>1980</v>
      </c>
      <c r="F12" s="898">
        <f t="shared" ref="F12" si="0">CEILING(F87*$O$3,5)</f>
        <v>870</v>
      </c>
      <c r="G12" s="898">
        <v>650</v>
      </c>
      <c r="H12" s="898">
        <v>1980</v>
      </c>
      <c r="I12" s="898">
        <v>1980</v>
      </c>
      <c r="J12" s="898">
        <v>1980</v>
      </c>
      <c r="K12" s="898">
        <v>1980</v>
      </c>
      <c r="L12" s="898">
        <f>CEILING(K87*$O$3,5)</f>
        <v>870</v>
      </c>
      <c r="M12" s="898">
        <v>650</v>
      </c>
      <c r="N12" s="898">
        <v>750</v>
      </c>
      <c r="O12" s="898">
        <v>980</v>
      </c>
      <c r="P12" s="24"/>
      <c r="Q12" s="429"/>
      <c r="R12" s="429"/>
      <c r="S12" s="429"/>
    </row>
    <row r="13" spans="2:19" hidden="1" outlineLevel="1">
      <c r="D13" s="170">
        <f>D12/D87-1</f>
        <v>0.10306406685236769</v>
      </c>
      <c r="E13" s="170">
        <f t="shared" ref="E13:J13" si="1">E12/E87-1</f>
        <v>0.10306406685236769</v>
      </c>
      <c r="F13" s="170">
        <f t="shared" si="1"/>
        <v>0.10126582278481022</v>
      </c>
      <c r="G13" s="170">
        <f t="shared" si="1"/>
        <v>0.11111111111111116</v>
      </c>
      <c r="H13" s="170">
        <f t="shared" si="1"/>
        <v>0.10306406685236769</v>
      </c>
      <c r="I13" s="170">
        <f t="shared" si="1"/>
        <v>0.10306406685236769</v>
      </c>
      <c r="J13" s="170">
        <f t="shared" si="1"/>
        <v>0.10306406685236769</v>
      </c>
      <c r="K13" s="170"/>
      <c r="L13" s="170">
        <f>L12/K87-1</f>
        <v>0.10126582278481022</v>
      </c>
      <c r="M13" s="170">
        <f>M12/L87-1</f>
        <v>0.11111111111111116</v>
      </c>
      <c r="N13" s="170">
        <f>N12/M87-1</f>
        <v>0.11111111111111116</v>
      </c>
      <c r="O13" s="170">
        <f>O12/N87-1</f>
        <v>0.10734463276836159</v>
      </c>
    </row>
    <row r="14" spans="2:19" s="22" customFormat="1" ht="18.75" hidden="1" outlineLevel="1">
      <c r="D14" s="590"/>
      <c r="E14" s="590"/>
      <c r="F14" s="590"/>
      <c r="G14" s="590"/>
      <c r="H14" s="590"/>
      <c r="I14" s="590"/>
      <c r="J14" s="590"/>
      <c r="K14" s="590"/>
      <c r="L14" s="606"/>
      <c r="M14" s="606"/>
      <c r="N14" s="606"/>
      <c r="O14" s="606"/>
      <c r="P14" s="24"/>
    </row>
    <row r="15" spans="2:19" customFormat="1" ht="15" hidden="1" customHeight="1" outlineLevel="1">
      <c r="B15" s="1126" t="s">
        <v>257</v>
      </c>
      <c r="C15" s="1126"/>
      <c r="D15" s="1060" t="s">
        <v>70</v>
      </c>
      <c r="E15" s="1080"/>
      <c r="F15" s="1080"/>
      <c r="G15" s="1080"/>
      <c r="H15" s="1061"/>
      <c r="I15" s="383"/>
      <c r="J15" s="1060" t="s">
        <v>272</v>
      </c>
      <c r="K15" s="1061"/>
      <c r="L15" s="604" t="s">
        <v>332</v>
      </c>
      <c r="M15" s="1150" t="s">
        <v>333</v>
      </c>
      <c r="O15" s="24"/>
      <c r="P15" s="24"/>
      <c r="Q15" s="24"/>
      <c r="R15" s="24"/>
      <c r="S15" s="24"/>
    </row>
    <row r="16" spans="2:19" customFormat="1" hidden="1" outlineLevel="1">
      <c r="B16" s="1126"/>
      <c r="C16" s="1126"/>
      <c r="D16" s="89" t="s">
        <v>321</v>
      </c>
      <c r="E16" s="89" t="s">
        <v>322</v>
      </c>
      <c r="F16" s="89" t="s">
        <v>323</v>
      </c>
      <c r="G16" s="89" t="s">
        <v>324</v>
      </c>
      <c r="H16" s="89" t="s">
        <v>325</v>
      </c>
      <c r="I16" s="89"/>
      <c r="J16" s="89" t="s">
        <v>151</v>
      </c>
      <c r="K16" s="89" t="s">
        <v>326</v>
      </c>
      <c r="L16" s="605"/>
      <c r="M16" s="1151"/>
      <c r="O16" s="24"/>
      <c r="P16" s="24"/>
      <c r="Q16" s="22"/>
      <c r="R16" s="22"/>
      <c r="S16" s="22"/>
    </row>
    <row r="17" spans="2:23" s="429" customFormat="1" hidden="1" outlineLevel="1">
      <c r="B17" s="1032" t="s">
        <v>96</v>
      </c>
      <c r="C17" s="1052"/>
      <c r="D17" s="114" t="s">
        <v>123</v>
      </c>
      <c r="E17" s="114" t="s">
        <v>123</v>
      </c>
      <c r="F17" s="114" t="s">
        <v>123</v>
      </c>
      <c r="G17" s="114" t="s">
        <v>123</v>
      </c>
      <c r="H17" s="114" t="s">
        <v>123</v>
      </c>
      <c r="I17" s="114"/>
      <c r="J17" s="114" t="s">
        <v>123</v>
      </c>
      <c r="K17" s="114" t="s">
        <v>123</v>
      </c>
      <c r="L17" s="114" t="s">
        <v>123</v>
      </c>
      <c r="M17" s="114" t="s">
        <v>123</v>
      </c>
      <c r="O17" s="24"/>
      <c r="P17" s="24"/>
      <c r="Q17" s="24"/>
      <c r="R17" s="24"/>
      <c r="S17" s="24"/>
      <c r="T17"/>
      <c r="U17"/>
      <c r="V17"/>
      <c r="W17"/>
    </row>
    <row r="18" spans="2:23" s="429" customFormat="1" hidden="1" outlineLevel="1">
      <c r="B18" s="1032" t="s">
        <v>100</v>
      </c>
      <c r="C18" s="1052"/>
      <c r="D18" s="114" t="s">
        <v>101</v>
      </c>
      <c r="E18" s="114" t="s">
        <v>101</v>
      </c>
      <c r="F18" s="114" t="s">
        <v>101</v>
      </c>
      <c r="G18" s="114" t="s">
        <v>101</v>
      </c>
      <c r="H18" s="114" t="s">
        <v>101</v>
      </c>
      <c r="I18" s="114"/>
      <c r="J18" s="114" t="s">
        <v>101</v>
      </c>
      <c r="K18" s="114" t="s">
        <v>101</v>
      </c>
      <c r="L18" s="114" t="s">
        <v>102</v>
      </c>
      <c r="M18" s="114" t="s">
        <v>102</v>
      </c>
      <c r="O18" s="24"/>
      <c r="P18" s="24"/>
      <c r="Q18" s="22"/>
      <c r="R18" s="22"/>
      <c r="S18" s="22"/>
      <c r="T18"/>
      <c r="U18"/>
      <c r="V18"/>
      <c r="W18"/>
    </row>
    <row r="19" spans="2:23" customFormat="1" ht="45" hidden="1" outlineLevel="1">
      <c r="B19" s="1071" t="s">
        <v>146</v>
      </c>
      <c r="C19" s="115" t="s">
        <v>318</v>
      </c>
      <c r="D19" s="591"/>
      <c r="E19" s="294"/>
      <c r="F19" s="294"/>
      <c r="G19" s="294"/>
      <c r="H19" s="294"/>
      <c r="I19" s="294"/>
      <c r="J19" s="294"/>
      <c r="K19" s="294"/>
      <c r="L19" s="244"/>
      <c r="M19" s="244"/>
      <c r="O19" s="24"/>
      <c r="P19" s="24"/>
      <c r="Q19" s="24"/>
      <c r="R19" s="24"/>
      <c r="S19" s="24"/>
    </row>
    <row r="20" spans="2:23" customFormat="1" ht="45" hidden="1" outlineLevel="1">
      <c r="B20" s="1072"/>
      <c r="C20" s="115" t="s">
        <v>327</v>
      </c>
      <c r="D20" s="122"/>
      <c r="E20" s="294"/>
      <c r="F20" s="294"/>
      <c r="G20" s="294"/>
      <c r="H20" s="294"/>
      <c r="I20" s="294"/>
      <c r="J20" s="294"/>
      <c r="K20" s="294"/>
      <c r="L20" s="244"/>
      <c r="M20" s="244"/>
      <c r="O20" s="24"/>
      <c r="P20" s="24"/>
      <c r="Q20" s="24"/>
      <c r="R20" s="24"/>
      <c r="S20" s="24"/>
    </row>
    <row r="21" spans="2:23" customFormat="1" ht="30" hidden="1" outlineLevel="1">
      <c r="B21" s="1072"/>
      <c r="C21" s="115" t="s">
        <v>319</v>
      </c>
      <c r="D21" s="592"/>
      <c r="E21" s="294"/>
      <c r="F21" s="294"/>
      <c r="G21" s="294"/>
      <c r="H21" s="294"/>
      <c r="I21" s="294"/>
      <c r="J21" s="294"/>
      <c r="K21" s="121"/>
      <c r="L21" s="244"/>
      <c r="M21" s="244"/>
      <c r="O21" s="24"/>
      <c r="P21" s="24"/>
      <c r="Q21" s="24"/>
      <c r="R21" s="24"/>
      <c r="S21" s="24"/>
    </row>
    <row r="22" spans="2:23" customFormat="1" hidden="1" outlineLevel="1">
      <c r="B22" s="1072"/>
      <c r="C22" s="121" t="s">
        <v>217</v>
      </c>
      <c r="D22" s="591"/>
      <c r="E22" s="294"/>
      <c r="F22" s="294"/>
      <c r="G22" s="294"/>
      <c r="H22" s="294"/>
      <c r="I22" s="294"/>
      <c r="J22" s="294"/>
      <c r="K22" s="121"/>
      <c r="L22" s="244"/>
      <c r="M22" s="244"/>
      <c r="O22" s="24"/>
      <c r="P22" s="24"/>
      <c r="Q22" s="24"/>
      <c r="R22" s="24"/>
      <c r="S22" s="24"/>
    </row>
    <row r="23" spans="2:23" customFormat="1" hidden="1" outlineLevel="1">
      <c r="B23" s="1072"/>
      <c r="C23" s="122" t="s">
        <v>328</v>
      </c>
      <c r="D23" s="593"/>
      <c r="E23" s="294"/>
      <c r="F23" s="294"/>
      <c r="G23" s="294"/>
      <c r="H23" s="294"/>
      <c r="I23" s="294"/>
      <c r="J23" s="294"/>
      <c r="K23" s="121"/>
      <c r="L23" s="607"/>
      <c r="M23" s="607"/>
      <c r="O23" s="24"/>
      <c r="P23" s="24"/>
      <c r="Q23" s="24"/>
      <c r="R23" s="24"/>
      <c r="S23" s="24"/>
    </row>
    <row r="24" spans="2:23" customFormat="1" hidden="1" outlineLevel="1">
      <c r="B24" s="1072"/>
      <c r="C24" s="122" t="s">
        <v>330</v>
      </c>
      <c r="D24" s="593"/>
      <c r="E24" s="294"/>
      <c r="F24" s="294"/>
      <c r="G24" s="294"/>
      <c r="H24" s="294"/>
      <c r="I24" s="294"/>
      <c r="J24" s="294"/>
      <c r="K24" s="121"/>
      <c r="L24" s="607"/>
      <c r="M24" s="607"/>
      <c r="O24" s="24"/>
      <c r="P24" s="24"/>
      <c r="Q24" s="24"/>
      <c r="R24" s="24"/>
      <c r="S24" s="24"/>
    </row>
    <row r="25" spans="2:23" customFormat="1" ht="21" hidden="1" outlineLevel="1">
      <c r="B25" s="1072"/>
      <c r="C25" s="117" t="s">
        <v>147</v>
      </c>
      <c r="D25" s="888">
        <v>2180</v>
      </c>
      <c r="E25" s="888">
        <f t="shared" ref="E25:J25" si="2">CEILING(E100*$O$3,5)</f>
        <v>1780</v>
      </c>
      <c r="F25" s="888">
        <f t="shared" si="2"/>
        <v>1780</v>
      </c>
      <c r="G25" s="888">
        <f t="shared" si="2"/>
        <v>1780</v>
      </c>
      <c r="H25" s="888">
        <f t="shared" si="2"/>
        <v>2350</v>
      </c>
      <c r="I25" s="598">
        <f t="shared" si="2"/>
        <v>0</v>
      </c>
      <c r="J25" s="888">
        <f t="shared" si="2"/>
        <v>870</v>
      </c>
      <c r="K25" s="888">
        <v>650</v>
      </c>
      <c r="L25" s="888">
        <v>750</v>
      </c>
      <c r="M25" s="888">
        <v>980</v>
      </c>
      <c r="O25" s="24"/>
      <c r="P25" s="24"/>
    </row>
    <row r="26" spans="2:23" customFormat="1" ht="21" hidden="1" outlineLevel="1">
      <c r="B26" s="1072"/>
      <c r="C26" s="592" t="s">
        <v>331</v>
      </c>
      <c r="D26" s="595"/>
      <c r="E26" s="596"/>
      <c r="F26" s="596"/>
      <c r="G26" s="596"/>
      <c r="H26" s="596"/>
      <c r="I26" s="596"/>
      <c r="J26" s="608"/>
      <c r="K26" s="608"/>
      <c r="L26" s="608"/>
      <c r="M26" s="608"/>
      <c r="O26" s="24"/>
      <c r="P26" s="24"/>
      <c r="Q26" s="24"/>
      <c r="R26" s="24"/>
      <c r="S26" s="24"/>
    </row>
    <row r="27" spans="2:23" customFormat="1" ht="21" hidden="1" outlineLevel="1">
      <c r="B27" s="597"/>
      <c r="C27" s="117" t="s">
        <v>147</v>
      </c>
      <c r="D27" s="598"/>
      <c r="E27" s="888">
        <v>1960</v>
      </c>
      <c r="F27" s="594" t="s">
        <v>244</v>
      </c>
      <c r="G27" s="888">
        <v>1960</v>
      </c>
      <c r="H27" s="888">
        <f t="shared" ref="H27:J27" si="3">CEILING(H102*$O$3,5)</f>
        <v>2350</v>
      </c>
      <c r="I27" s="598">
        <f t="shared" si="3"/>
        <v>0</v>
      </c>
      <c r="J27" s="888">
        <f t="shared" si="3"/>
        <v>870</v>
      </c>
      <c r="K27" s="888">
        <v>650</v>
      </c>
      <c r="L27" s="888">
        <v>750</v>
      </c>
      <c r="M27" s="888">
        <v>980</v>
      </c>
      <c r="O27" s="24"/>
      <c r="P27" s="24"/>
    </row>
    <row r="28" spans="2:23" ht="24.75" hidden="1" customHeight="1" outlineLevel="1">
      <c r="D28" s="170">
        <f>D25/D100-1</f>
        <v>0.10379746835443049</v>
      </c>
      <c r="E28" s="170">
        <f t="shared" ref="E28:M28" si="4">E25/E100-1</f>
        <v>0.10216718266253877</v>
      </c>
      <c r="F28" s="170">
        <f t="shared" si="4"/>
        <v>0.10216718266253877</v>
      </c>
      <c r="G28" s="170">
        <f t="shared" si="4"/>
        <v>0.10216718266253877</v>
      </c>
      <c r="H28" s="170">
        <f t="shared" si="4"/>
        <v>0.10070257611241207</v>
      </c>
      <c r="I28" s="170"/>
      <c r="J28" s="170">
        <f t="shared" si="4"/>
        <v>0.10126582278481022</v>
      </c>
      <c r="K28" s="170">
        <f t="shared" si="4"/>
        <v>0.11111111111111116</v>
      </c>
      <c r="L28" s="170">
        <f t="shared" si="4"/>
        <v>0.11111111111111116</v>
      </c>
      <c r="M28" s="170">
        <f t="shared" si="4"/>
        <v>0.10734463276836159</v>
      </c>
    </row>
    <row r="29" spans="2:23" ht="21" hidden="1" outlineLevel="1">
      <c r="C29" s="587" t="s">
        <v>706</v>
      </c>
      <c r="D29" s="588"/>
      <c r="E29" s="588"/>
      <c r="G29" s="588"/>
      <c r="H29" s="588"/>
      <c r="I29" s="588"/>
      <c r="J29" s="588"/>
      <c r="K29" s="588"/>
      <c r="L29" s="588"/>
      <c r="O29" s="603">
        <v>1.1000000000000001</v>
      </c>
    </row>
    <row r="30" spans="2:23" customFormat="1" ht="15" hidden="1" customHeight="1" outlineLevel="1">
      <c r="B30" s="1126" t="s">
        <v>257</v>
      </c>
      <c r="C30" s="1126"/>
      <c r="D30" s="1060" t="s">
        <v>70</v>
      </c>
      <c r="E30" s="1061"/>
      <c r="F30" s="1047" t="s">
        <v>272</v>
      </c>
      <c r="G30" s="1047"/>
      <c r="H30" s="1060" t="s">
        <v>70</v>
      </c>
      <c r="I30" s="1080"/>
      <c r="J30" s="1080"/>
      <c r="K30" s="1061"/>
      <c r="L30" s="1047" t="s">
        <v>272</v>
      </c>
      <c r="M30" s="1047"/>
      <c r="N30" s="1150" t="s">
        <v>332</v>
      </c>
      <c r="O30" s="1150" t="s">
        <v>333</v>
      </c>
      <c r="P30" s="24"/>
    </row>
    <row r="31" spans="2:23" customFormat="1" hidden="1" outlineLevel="1">
      <c r="B31" s="1126"/>
      <c r="C31" s="1126"/>
      <c r="D31" s="89" t="s">
        <v>308</v>
      </c>
      <c r="E31" s="89" t="s">
        <v>309</v>
      </c>
      <c r="F31" s="89" t="s">
        <v>154</v>
      </c>
      <c r="G31" s="89" t="s">
        <v>310</v>
      </c>
      <c r="H31" s="89" t="s">
        <v>311</v>
      </c>
      <c r="I31" s="865" t="s">
        <v>312</v>
      </c>
      <c r="J31" s="89" t="s">
        <v>313</v>
      </c>
      <c r="K31" s="89" t="s">
        <v>314</v>
      </c>
      <c r="L31" s="89" t="s">
        <v>315</v>
      </c>
      <c r="M31" s="89" t="s">
        <v>156</v>
      </c>
      <c r="N31" s="1151"/>
      <c r="O31" s="1151"/>
      <c r="P31" s="24"/>
    </row>
    <row r="32" spans="2:23" s="429" customFormat="1" hidden="1" outlineLevel="1">
      <c r="B32" s="1032" t="s">
        <v>96</v>
      </c>
      <c r="C32" s="1052"/>
      <c r="D32" s="869" t="s">
        <v>123</v>
      </c>
      <c r="E32" s="869" t="s">
        <v>123</v>
      </c>
      <c r="F32" s="869" t="s">
        <v>123</v>
      </c>
      <c r="G32" s="869" t="s">
        <v>123</v>
      </c>
      <c r="H32" s="869" t="s">
        <v>123</v>
      </c>
      <c r="I32" s="870" t="s">
        <v>123</v>
      </c>
      <c r="J32" s="869" t="s">
        <v>123</v>
      </c>
      <c r="K32" s="869" t="s">
        <v>123</v>
      </c>
      <c r="L32" s="869" t="s">
        <v>123</v>
      </c>
      <c r="M32" s="869" t="s">
        <v>123</v>
      </c>
      <c r="N32" s="869" t="s">
        <v>123</v>
      </c>
      <c r="O32" s="869" t="s">
        <v>123</v>
      </c>
      <c r="P32" s="24"/>
    </row>
    <row r="33" spans="2:23" s="429" customFormat="1" hidden="1" outlineLevel="1">
      <c r="B33" s="1032" t="s">
        <v>100</v>
      </c>
      <c r="C33" s="1052"/>
      <c r="D33" s="869" t="s">
        <v>102</v>
      </c>
      <c r="E33" s="869" t="s">
        <v>102</v>
      </c>
      <c r="F33" s="869" t="s">
        <v>102</v>
      </c>
      <c r="G33" s="869" t="s">
        <v>102</v>
      </c>
      <c r="H33" s="869" t="s">
        <v>102</v>
      </c>
      <c r="I33" s="870" t="s">
        <v>102</v>
      </c>
      <c r="J33" s="869" t="s">
        <v>102</v>
      </c>
      <c r="K33" s="869" t="s">
        <v>102</v>
      </c>
      <c r="L33" s="869" t="s">
        <v>102</v>
      </c>
      <c r="M33" s="869" t="s">
        <v>102</v>
      </c>
      <c r="N33" s="869" t="s">
        <v>102</v>
      </c>
      <c r="O33" s="869" t="s">
        <v>102</v>
      </c>
      <c r="P33" s="24"/>
      <c r="Q33"/>
      <c r="R33"/>
      <c r="S33"/>
    </row>
    <row r="34" spans="2:23" customFormat="1" ht="23.25" hidden="1" customHeight="1" outlineLevel="1">
      <c r="B34" s="1149" t="s">
        <v>146</v>
      </c>
      <c r="C34" s="115" t="s">
        <v>318</v>
      </c>
      <c r="D34" s="294"/>
      <c r="E34" s="294"/>
      <c r="F34" s="294"/>
      <c r="G34" s="294"/>
      <c r="H34" s="294"/>
      <c r="I34" s="294"/>
      <c r="J34" s="121"/>
      <c r="K34" s="121"/>
      <c r="L34" s="294"/>
      <c r="M34" s="294"/>
      <c r="N34" s="294"/>
      <c r="O34" s="294"/>
      <c r="P34" s="24"/>
    </row>
    <row r="35" spans="2:23" customFormat="1" ht="30" hidden="1" outlineLevel="1">
      <c r="B35" s="1149"/>
      <c r="C35" s="115" t="s">
        <v>319</v>
      </c>
      <c r="D35" s="294"/>
      <c r="E35" s="294"/>
      <c r="F35" s="294"/>
      <c r="G35" s="294"/>
      <c r="H35" s="294"/>
      <c r="I35" s="294"/>
      <c r="J35" s="115"/>
      <c r="K35" s="115"/>
      <c r="L35" s="294"/>
      <c r="M35" s="294"/>
      <c r="N35" s="294"/>
      <c r="O35" s="294"/>
      <c r="P35" s="24"/>
    </row>
    <row r="36" spans="2:23" customFormat="1" hidden="1" outlineLevel="1">
      <c r="B36" s="1149"/>
      <c r="C36" s="121" t="s">
        <v>217</v>
      </c>
      <c r="D36" s="294"/>
      <c r="E36" s="294"/>
      <c r="F36" s="294"/>
      <c r="G36" s="294"/>
      <c r="H36" s="294"/>
      <c r="I36" s="294"/>
      <c r="J36" s="121"/>
      <c r="K36" s="121"/>
      <c r="L36" s="294"/>
      <c r="M36" s="294"/>
      <c r="N36" s="294"/>
      <c r="O36" s="294"/>
      <c r="P36" s="24"/>
      <c r="Q36" s="429"/>
      <c r="R36" s="429"/>
      <c r="S36" s="429"/>
    </row>
    <row r="37" spans="2:23" customFormat="1" hidden="1" outlineLevel="1">
      <c r="B37" s="1149"/>
      <c r="C37" s="121" t="s">
        <v>320</v>
      </c>
      <c r="D37" s="294"/>
      <c r="E37" s="294"/>
      <c r="F37" s="294"/>
      <c r="G37" s="294"/>
      <c r="H37" s="294"/>
      <c r="I37" s="294"/>
      <c r="J37" s="121"/>
      <c r="K37" s="121"/>
      <c r="L37" s="294"/>
      <c r="M37" s="294"/>
      <c r="N37" s="294"/>
      <c r="O37" s="294"/>
      <c r="P37" s="24"/>
    </row>
    <row r="38" spans="2:23" customFormat="1" ht="21" hidden="1" outlineLevel="1">
      <c r="B38" s="1149"/>
      <c r="C38" s="117" t="s">
        <v>147</v>
      </c>
      <c r="D38" s="589">
        <v>1980</v>
      </c>
      <c r="E38" s="589">
        <v>1980</v>
      </c>
      <c r="F38" s="589">
        <f t="shared" ref="F38" si="5">CEILING(F113*$O$3,5)</f>
        <v>0</v>
      </c>
      <c r="G38" s="589">
        <v>650</v>
      </c>
      <c r="H38" s="589">
        <v>1980</v>
      </c>
      <c r="I38" s="589">
        <v>1980</v>
      </c>
      <c r="J38" s="589">
        <v>1980</v>
      </c>
      <c r="K38" s="589">
        <v>1980</v>
      </c>
      <c r="L38" s="589">
        <f>CEILING(K113*$O$3,5)</f>
        <v>0</v>
      </c>
      <c r="M38" s="589">
        <v>650</v>
      </c>
      <c r="N38" s="589">
        <v>750</v>
      </c>
      <c r="O38" s="589">
        <v>980</v>
      </c>
      <c r="P38" s="24"/>
      <c r="Q38" s="429"/>
      <c r="R38" s="429"/>
      <c r="S38" s="429"/>
    </row>
    <row r="39" spans="2:23" hidden="1" outlineLevel="1">
      <c r="D39" s="170" t="e">
        <f>D38/D113-1</f>
        <v>#DIV/0!</v>
      </c>
      <c r="E39" s="170" t="e">
        <f t="shared" ref="E39:J39" si="6">E38/E113-1</f>
        <v>#DIV/0!</v>
      </c>
      <c r="F39" s="170" t="e">
        <f t="shared" si="6"/>
        <v>#DIV/0!</v>
      </c>
      <c r="G39" s="170" t="e">
        <f t="shared" si="6"/>
        <v>#DIV/0!</v>
      </c>
      <c r="H39" s="170" t="e">
        <f t="shared" si="6"/>
        <v>#DIV/0!</v>
      </c>
      <c r="I39" s="170" t="e">
        <f t="shared" si="6"/>
        <v>#DIV/0!</v>
      </c>
      <c r="J39" s="170" t="e">
        <f t="shared" si="6"/>
        <v>#DIV/0!</v>
      </c>
      <c r="K39" s="170"/>
      <c r="L39" s="170" t="e">
        <f>L38/K113-1</f>
        <v>#DIV/0!</v>
      </c>
      <c r="M39" s="170" t="e">
        <f>M38/L113-1</f>
        <v>#DIV/0!</v>
      </c>
      <c r="N39" s="170" t="e">
        <f>N38/M113-1</f>
        <v>#DIV/0!</v>
      </c>
      <c r="O39" s="170" t="e">
        <f>O38/N113-1</f>
        <v>#DIV/0!</v>
      </c>
    </row>
    <row r="40" spans="2:23" s="22" customFormat="1" ht="18.75" hidden="1" outlineLevel="1">
      <c r="D40" s="590"/>
      <c r="E40" s="590"/>
      <c r="F40" s="590"/>
      <c r="G40" s="590"/>
      <c r="H40" s="590"/>
      <c r="I40" s="590"/>
      <c r="J40" s="590"/>
      <c r="K40" s="590"/>
      <c r="L40" s="606"/>
      <c r="M40" s="606"/>
      <c r="N40" s="606"/>
      <c r="O40" s="606"/>
      <c r="P40" s="24"/>
    </row>
    <row r="41" spans="2:23" customFormat="1" ht="15" hidden="1" customHeight="1" outlineLevel="1">
      <c r="B41" s="1126" t="s">
        <v>257</v>
      </c>
      <c r="C41" s="1126"/>
      <c r="D41" s="1060" t="s">
        <v>70</v>
      </c>
      <c r="E41" s="1080"/>
      <c r="F41" s="1080"/>
      <c r="G41" s="1080"/>
      <c r="H41" s="1061"/>
      <c r="I41" s="868"/>
      <c r="J41" s="1060" t="s">
        <v>272</v>
      </c>
      <c r="K41" s="1061"/>
      <c r="L41" s="872" t="s">
        <v>332</v>
      </c>
      <c r="M41" s="1150" t="s">
        <v>333</v>
      </c>
      <c r="O41" s="24"/>
      <c r="P41" s="24"/>
      <c r="Q41" s="24"/>
      <c r="R41" s="24"/>
      <c r="S41" s="24"/>
    </row>
    <row r="42" spans="2:23" customFormat="1" hidden="1" outlineLevel="1">
      <c r="B42" s="1126"/>
      <c r="C42" s="1126"/>
      <c r="D42" s="89" t="s">
        <v>321</v>
      </c>
      <c r="E42" s="89" t="s">
        <v>322</v>
      </c>
      <c r="F42" s="89" t="s">
        <v>323</v>
      </c>
      <c r="G42" s="89" t="s">
        <v>324</v>
      </c>
      <c r="H42" s="89" t="s">
        <v>325</v>
      </c>
      <c r="I42" s="89"/>
      <c r="J42" s="89" t="s">
        <v>151</v>
      </c>
      <c r="K42" s="89" t="s">
        <v>326</v>
      </c>
      <c r="L42" s="873"/>
      <c r="M42" s="1151"/>
      <c r="O42" s="24"/>
      <c r="P42" s="24"/>
      <c r="Q42" s="22"/>
      <c r="R42" s="22"/>
      <c r="S42" s="22"/>
    </row>
    <row r="43" spans="2:23" s="429" customFormat="1" hidden="1" outlineLevel="1">
      <c r="B43" s="1032" t="s">
        <v>96</v>
      </c>
      <c r="C43" s="1052"/>
      <c r="D43" s="869" t="s">
        <v>123</v>
      </c>
      <c r="E43" s="869" t="s">
        <v>123</v>
      </c>
      <c r="F43" s="869" t="s">
        <v>123</v>
      </c>
      <c r="G43" s="869" t="s">
        <v>123</v>
      </c>
      <c r="H43" s="869" t="s">
        <v>123</v>
      </c>
      <c r="I43" s="869"/>
      <c r="J43" s="869" t="s">
        <v>123</v>
      </c>
      <c r="K43" s="869" t="s">
        <v>123</v>
      </c>
      <c r="L43" s="869" t="s">
        <v>123</v>
      </c>
      <c r="M43" s="869" t="s">
        <v>123</v>
      </c>
      <c r="O43" s="24"/>
      <c r="P43" s="24"/>
      <c r="Q43" s="24"/>
      <c r="R43" s="24"/>
      <c r="S43" s="24"/>
      <c r="T43"/>
      <c r="U43"/>
      <c r="V43"/>
      <c r="W43"/>
    </row>
    <row r="44" spans="2:23" s="429" customFormat="1" hidden="1" outlineLevel="1">
      <c r="B44" s="1032" t="s">
        <v>100</v>
      </c>
      <c r="C44" s="1052"/>
      <c r="D44" s="869" t="s">
        <v>101</v>
      </c>
      <c r="E44" s="869" t="s">
        <v>101</v>
      </c>
      <c r="F44" s="869" t="s">
        <v>101</v>
      </c>
      <c r="G44" s="869" t="s">
        <v>101</v>
      </c>
      <c r="H44" s="869" t="s">
        <v>101</v>
      </c>
      <c r="I44" s="869"/>
      <c r="J44" s="869" t="s">
        <v>101</v>
      </c>
      <c r="K44" s="869" t="s">
        <v>101</v>
      </c>
      <c r="L44" s="869" t="s">
        <v>102</v>
      </c>
      <c r="M44" s="869" t="s">
        <v>102</v>
      </c>
      <c r="O44" s="24"/>
      <c r="P44" s="24"/>
      <c r="Q44" s="22"/>
      <c r="R44" s="22"/>
      <c r="S44" s="22"/>
      <c r="T44"/>
      <c r="U44"/>
      <c r="V44"/>
      <c r="W44"/>
    </row>
    <row r="45" spans="2:23" customFormat="1" ht="45" hidden="1" outlineLevel="1">
      <c r="B45" s="1071" t="s">
        <v>146</v>
      </c>
      <c r="C45" s="115" t="s">
        <v>318</v>
      </c>
      <c r="D45" s="591"/>
      <c r="E45" s="294"/>
      <c r="F45" s="294"/>
      <c r="G45" s="294"/>
      <c r="H45" s="294"/>
      <c r="I45" s="294"/>
      <c r="J45" s="294"/>
      <c r="K45" s="294"/>
      <c r="L45" s="244"/>
      <c r="M45" s="244"/>
      <c r="O45" s="24"/>
      <c r="P45" s="24"/>
      <c r="Q45" s="24"/>
      <c r="R45" s="24"/>
      <c r="S45" s="24"/>
    </row>
    <row r="46" spans="2:23" customFormat="1" ht="45" hidden="1" outlineLevel="1">
      <c r="B46" s="1072"/>
      <c r="C46" s="115" t="s">
        <v>327</v>
      </c>
      <c r="D46" s="122"/>
      <c r="E46" s="294"/>
      <c r="F46" s="294"/>
      <c r="G46" s="294"/>
      <c r="H46" s="294"/>
      <c r="I46" s="294"/>
      <c r="J46" s="294"/>
      <c r="K46" s="294"/>
      <c r="L46" s="244"/>
      <c r="M46" s="244"/>
      <c r="O46" s="24"/>
      <c r="P46" s="24"/>
      <c r="Q46" s="24"/>
      <c r="R46" s="24"/>
      <c r="S46" s="24"/>
    </row>
    <row r="47" spans="2:23" customFormat="1" ht="30" hidden="1" outlineLevel="1">
      <c r="B47" s="1072"/>
      <c r="C47" s="115" t="s">
        <v>319</v>
      </c>
      <c r="D47" s="592"/>
      <c r="E47" s="294"/>
      <c r="F47" s="294"/>
      <c r="G47" s="294"/>
      <c r="H47" s="294"/>
      <c r="I47" s="294"/>
      <c r="J47" s="294"/>
      <c r="K47" s="121"/>
      <c r="L47" s="244"/>
      <c r="M47" s="244"/>
      <c r="O47" s="24"/>
      <c r="P47" s="24"/>
      <c r="Q47" s="24"/>
      <c r="R47" s="24"/>
      <c r="S47" s="24"/>
    </row>
    <row r="48" spans="2:23" customFormat="1" hidden="1" outlineLevel="1">
      <c r="B48" s="1072"/>
      <c r="C48" s="121" t="s">
        <v>217</v>
      </c>
      <c r="D48" s="591"/>
      <c r="E48" s="294"/>
      <c r="F48" s="294"/>
      <c r="G48" s="294"/>
      <c r="H48" s="294"/>
      <c r="I48" s="294"/>
      <c r="J48" s="294"/>
      <c r="K48" s="121"/>
      <c r="L48" s="244"/>
      <c r="M48" s="244"/>
      <c r="O48" s="24"/>
      <c r="P48" s="24"/>
      <c r="Q48" s="24"/>
      <c r="R48" s="24"/>
      <c r="S48" s="24"/>
    </row>
    <row r="49" spans="2:19" customFormat="1" hidden="1" outlineLevel="1">
      <c r="B49" s="1072"/>
      <c r="C49" s="122" t="s">
        <v>328</v>
      </c>
      <c r="D49" s="593"/>
      <c r="E49" s="294"/>
      <c r="F49" s="294"/>
      <c r="G49" s="294"/>
      <c r="H49" s="294"/>
      <c r="I49" s="294"/>
      <c r="J49" s="294"/>
      <c r="K49" s="121"/>
      <c r="L49" s="607"/>
      <c r="M49" s="607"/>
      <c r="O49" s="24"/>
      <c r="P49" s="24"/>
      <c r="Q49" s="24"/>
      <c r="R49" s="24"/>
      <c r="S49" s="24"/>
    </row>
    <row r="50" spans="2:19" customFormat="1" hidden="1" outlineLevel="1">
      <c r="B50" s="1072"/>
      <c r="C50" s="122" t="s">
        <v>330</v>
      </c>
      <c r="D50" s="593"/>
      <c r="E50" s="294"/>
      <c r="F50" s="294"/>
      <c r="G50" s="294"/>
      <c r="H50" s="294"/>
      <c r="I50" s="294"/>
      <c r="J50" s="294"/>
      <c r="K50" s="121"/>
      <c r="L50" s="607"/>
      <c r="M50" s="607"/>
      <c r="O50" s="24"/>
      <c r="P50" s="24"/>
      <c r="Q50" s="24"/>
      <c r="R50" s="24"/>
      <c r="S50" s="24"/>
    </row>
    <row r="51" spans="2:19" customFormat="1" ht="21" hidden="1" outlineLevel="1">
      <c r="B51" s="1072"/>
      <c r="C51" s="117" t="s">
        <v>147</v>
      </c>
      <c r="D51" s="594">
        <v>2180</v>
      </c>
      <c r="E51" s="594">
        <f t="shared" ref="E51:J51" si="7">CEILING(E126*$O$3,5)</f>
        <v>0</v>
      </c>
      <c r="F51" s="594">
        <f t="shared" si="7"/>
        <v>0</v>
      </c>
      <c r="G51" s="594">
        <f t="shared" si="7"/>
        <v>0</v>
      </c>
      <c r="H51" s="594">
        <f t="shared" si="7"/>
        <v>0</v>
      </c>
      <c r="I51" s="598">
        <f t="shared" si="7"/>
        <v>0</v>
      </c>
      <c r="J51" s="594">
        <f t="shared" si="7"/>
        <v>0</v>
      </c>
      <c r="K51" s="594">
        <v>650</v>
      </c>
      <c r="L51" s="594">
        <v>750</v>
      </c>
      <c r="M51" s="594">
        <v>980</v>
      </c>
      <c r="O51" s="24"/>
      <c r="P51" s="24"/>
    </row>
    <row r="52" spans="2:19" customFormat="1" ht="21" hidden="1" outlineLevel="1">
      <c r="B52" s="1072"/>
      <c r="C52" s="592" t="s">
        <v>331</v>
      </c>
      <c r="D52" s="595"/>
      <c r="E52" s="596"/>
      <c r="F52" s="596"/>
      <c r="G52" s="596"/>
      <c r="H52" s="596"/>
      <c r="I52" s="596"/>
      <c r="J52" s="608"/>
      <c r="K52" s="608"/>
      <c r="L52" s="608"/>
      <c r="M52" s="608"/>
      <c r="O52" s="24"/>
      <c r="P52" s="24"/>
      <c r="Q52" s="24"/>
      <c r="R52" s="24"/>
      <c r="S52" s="24"/>
    </row>
    <row r="53" spans="2:19" customFormat="1" ht="21" hidden="1" outlineLevel="1">
      <c r="B53" s="597"/>
      <c r="C53" s="117" t="s">
        <v>147</v>
      </c>
      <c r="D53" s="598"/>
      <c r="E53" s="594">
        <v>1960</v>
      </c>
      <c r="F53" s="594">
        <v>1960</v>
      </c>
      <c r="G53" s="594">
        <v>1960</v>
      </c>
      <c r="H53" s="594">
        <f t="shared" ref="H53:J53" si="8">CEILING(H128*$O$3,5)</f>
        <v>2135</v>
      </c>
      <c r="I53" s="598">
        <f t="shared" si="8"/>
        <v>0</v>
      </c>
      <c r="J53" s="594">
        <f t="shared" si="8"/>
        <v>790</v>
      </c>
      <c r="K53" s="594">
        <v>650</v>
      </c>
      <c r="L53" s="594">
        <v>750</v>
      </c>
      <c r="M53" s="594">
        <v>980</v>
      </c>
      <c r="O53" s="24"/>
      <c r="P53" s="24"/>
    </row>
    <row r="54" spans="2:19" ht="24.75" hidden="1" customHeight="1" outlineLevel="1">
      <c r="D54" s="170" t="e">
        <f>D51/D126-1</f>
        <v>#DIV/0!</v>
      </c>
      <c r="E54" s="170" t="e">
        <f t="shared" ref="E54:H54" si="9">E51/E126-1</f>
        <v>#DIV/0!</v>
      </c>
      <c r="F54" s="170" t="e">
        <f t="shared" si="9"/>
        <v>#DIV/0!</v>
      </c>
      <c r="G54" s="170" t="e">
        <f t="shared" si="9"/>
        <v>#DIV/0!</v>
      </c>
      <c r="H54" s="170" t="e">
        <f t="shared" si="9"/>
        <v>#DIV/0!</v>
      </c>
      <c r="I54" s="170"/>
      <c r="J54" s="170" t="e">
        <f t="shared" ref="J54:M54" si="10">J51/J126-1</f>
        <v>#DIV/0!</v>
      </c>
      <c r="K54" s="170" t="e">
        <f t="shared" si="10"/>
        <v>#DIV/0!</v>
      </c>
      <c r="L54" s="170" t="e">
        <f t="shared" si="10"/>
        <v>#DIV/0!</v>
      </c>
      <c r="M54" s="170" t="e">
        <f t="shared" si="10"/>
        <v>#DIV/0!</v>
      </c>
    </row>
    <row r="55" spans="2:19" ht="24.75" hidden="1" customHeight="1" outlineLevel="1">
      <c r="D55" s="170"/>
      <c r="E55" s="170"/>
      <c r="F55" s="170"/>
      <c r="G55" s="170"/>
      <c r="H55" s="170"/>
      <c r="I55" s="170"/>
      <c r="J55" s="170"/>
      <c r="K55" s="170"/>
      <c r="L55" s="170"/>
      <c r="M55" s="170"/>
    </row>
    <row r="56" spans="2:19" ht="24.75" hidden="1" customHeight="1" outlineLevel="1">
      <c r="D56" s="170"/>
      <c r="E56" s="170"/>
      <c r="F56" s="170"/>
      <c r="G56" s="170"/>
      <c r="H56" s="170"/>
      <c r="I56" s="170"/>
      <c r="J56" s="170"/>
      <c r="K56" s="170"/>
      <c r="L56" s="170"/>
      <c r="M56" s="170"/>
    </row>
    <row r="57" spans="2:19" ht="21" hidden="1" outlineLevel="1">
      <c r="C57" s="587" t="s">
        <v>334</v>
      </c>
      <c r="D57" s="588"/>
      <c r="E57" s="588"/>
      <c r="G57" s="588"/>
      <c r="H57" s="588"/>
      <c r="I57" s="588"/>
      <c r="J57" s="588"/>
      <c r="K57" s="588"/>
      <c r="L57" s="588"/>
      <c r="O57" s="603">
        <v>1.1000000000000001</v>
      </c>
    </row>
    <row r="58" spans="2:19" customFormat="1" ht="15" hidden="1" customHeight="1" outlineLevel="1">
      <c r="B58" s="1126" t="s">
        <v>257</v>
      </c>
      <c r="C58" s="1126"/>
      <c r="D58" s="1060" t="s">
        <v>70</v>
      </c>
      <c r="E58" s="1061"/>
      <c r="F58" s="1047" t="s">
        <v>272</v>
      </c>
      <c r="G58" s="1047"/>
      <c r="H58" s="1060" t="s">
        <v>70</v>
      </c>
      <c r="I58" s="1080"/>
      <c r="J58" s="1080"/>
      <c r="K58" s="1061"/>
      <c r="L58" s="1047" t="s">
        <v>272</v>
      </c>
      <c r="M58" s="1047"/>
      <c r="N58" s="1150" t="s">
        <v>332</v>
      </c>
      <c r="O58" s="1150" t="s">
        <v>333</v>
      </c>
      <c r="P58" s="24"/>
    </row>
    <row r="59" spans="2:19" customFormat="1" hidden="1" outlineLevel="1">
      <c r="B59" s="1126"/>
      <c r="C59" s="1126"/>
      <c r="D59" s="89" t="s">
        <v>308</v>
      </c>
      <c r="E59" s="89" t="s">
        <v>309</v>
      </c>
      <c r="F59" s="89" t="s">
        <v>154</v>
      </c>
      <c r="G59" s="89" t="s">
        <v>310</v>
      </c>
      <c r="H59" s="89" t="s">
        <v>311</v>
      </c>
      <c r="I59" s="293" t="s">
        <v>312</v>
      </c>
      <c r="J59" s="89" t="s">
        <v>313</v>
      </c>
      <c r="K59" s="89" t="s">
        <v>314</v>
      </c>
      <c r="L59" s="89" t="s">
        <v>315</v>
      </c>
      <c r="M59" s="89" t="s">
        <v>156</v>
      </c>
      <c r="N59" s="1151"/>
      <c r="O59" s="1151"/>
      <c r="P59" s="24"/>
    </row>
    <row r="60" spans="2:19" s="429" customFormat="1" hidden="1" outlineLevel="1">
      <c r="B60" s="1032" t="s">
        <v>96</v>
      </c>
      <c r="C60" s="1052"/>
      <c r="D60" s="114" t="s">
        <v>123</v>
      </c>
      <c r="E60" s="114" t="s">
        <v>123</v>
      </c>
      <c r="F60" s="114" t="s">
        <v>123</v>
      </c>
      <c r="G60" s="114" t="s">
        <v>123</v>
      </c>
      <c r="H60" s="114" t="s">
        <v>123</v>
      </c>
      <c r="I60" s="339" t="s">
        <v>123</v>
      </c>
      <c r="J60" s="114" t="s">
        <v>123</v>
      </c>
      <c r="K60" s="114" t="s">
        <v>123</v>
      </c>
      <c r="L60" s="114" t="s">
        <v>123</v>
      </c>
      <c r="M60" s="114" t="s">
        <v>123</v>
      </c>
      <c r="N60" s="114" t="s">
        <v>123</v>
      </c>
      <c r="O60" s="114" t="s">
        <v>123</v>
      </c>
      <c r="P60" s="24"/>
    </row>
    <row r="61" spans="2:19" s="429" customFormat="1" hidden="1" outlineLevel="1">
      <c r="B61" s="1032" t="s">
        <v>100</v>
      </c>
      <c r="C61" s="1052"/>
      <c r="D61" s="114" t="s">
        <v>102</v>
      </c>
      <c r="E61" s="114" t="s">
        <v>102</v>
      </c>
      <c r="F61" s="114" t="s">
        <v>102</v>
      </c>
      <c r="G61" s="114" t="s">
        <v>102</v>
      </c>
      <c r="H61" s="114" t="s">
        <v>102</v>
      </c>
      <c r="I61" s="339" t="s">
        <v>102</v>
      </c>
      <c r="J61" s="114" t="s">
        <v>102</v>
      </c>
      <c r="K61" s="114" t="s">
        <v>102</v>
      </c>
      <c r="L61" s="114" t="s">
        <v>102</v>
      </c>
      <c r="M61" s="114" t="s">
        <v>102</v>
      </c>
      <c r="N61" s="114" t="s">
        <v>102</v>
      </c>
      <c r="O61" s="114" t="s">
        <v>102</v>
      </c>
      <c r="P61" s="24"/>
      <c r="Q61"/>
      <c r="R61"/>
      <c r="S61"/>
    </row>
    <row r="62" spans="2:19" customFormat="1" ht="23.25" hidden="1" customHeight="1" outlineLevel="1">
      <c r="B62" s="1149" t="s">
        <v>146</v>
      </c>
      <c r="C62" s="115" t="s">
        <v>318</v>
      </c>
      <c r="D62" s="294"/>
      <c r="E62" s="294"/>
      <c r="F62" s="294"/>
      <c r="G62" s="294"/>
      <c r="H62" s="294"/>
      <c r="I62" s="294"/>
      <c r="J62" s="121"/>
      <c r="K62" s="121"/>
      <c r="L62" s="294"/>
      <c r="M62" s="294"/>
      <c r="N62" s="294"/>
      <c r="O62" s="294"/>
      <c r="P62" s="24"/>
    </row>
    <row r="63" spans="2:19" customFormat="1" ht="30" hidden="1" outlineLevel="1">
      <c r="B63" s="1149"/>
      <c r="C63" s="115" t="s">
        <v>319</v>
      </c>
      <c r="D63" s="294"/>
      <c r="E63" s="294"/>
      <c r="F63" s="294"/>
      <c r="G63" s="294"/>
      <c r="H63" s="294"/>
      <c r="I63" s="294"/>
      <c r="J63" s="115"/>
      <c r="K63" s="115"/>
      <c r="L63" s="294"/>
      <c r="M63" s="294"/>
      <c r="N63" s="294"/>
      <c r="O63" s="294"/>
      <c r="P63" s="24"/>
    </row>
    <row r="64" spans="2:19" customFormat="1" hidden="1" outlineLevel="1">
      <c r="B64" s="1149"/>
      <c r="C64" s="121" t="s">
        <v>217</v>
      </c>
      <c r="D64" s="294"/>
      <c r="E64" s="294"/>
      <c r="F64" s="294"/>
      <c r="G64" s="294"/>
      <c r="H64" s="294"/>
      <c r="I64" s="294"/>
      <c r="J64" s="121"/>
      <c r="K64" s="121"/>
      <c r="L64" s="294"/>
      <c r="M64" s="294"/>
      <c r="N64" s="294"/>
      <c r="O64" s="294"/>
      <c r="P64" s="24"/>
      <c r="Q64" s="429"/>
      <c r="R64" s="429"/>
      <c r="S64" s="429"/>
    </row>
    <row r="65" spans="2:23" customFormat="1" hidden="1" outlineLevel="1">
      <c r="B65" s="1149"/>
      <c r="C65" s="121" t="s">
        <v>320</v>
      </c>
      <c r="D65" s="294"/>
      <c r="E65" s="294"/>
      <c r="F65" s="294"/>
      <c r="G65" s="294"/>
      <c r="H65" s="294"/>
      <c r="I65" s="294"/>
      <c r="J65" s="121"/>
      <c r="K65" s="121"/>
      <c r="L65" s="294"/>
      <c r="M65" s="294"/>
      <c r="N65" s="294"/>
      <c r="O65" s="294"/>
      <c r="P65" s="24"/>
    </row>
    <row r="66" spans="2:23" customFormat="1" ht="21" hidden="1" outlineLevel="1">
      <c r="B66" s="1149"/>
      <c r="C66" s="117" t="s">
        <v>147</v>
      </c>
      <c r="D66" s="599">
        <f>CEILING(D114*$O$3,5)</f>
        <v>0</v>
      </c>
      <c r="E66" s="599">
        <f t="shared" ref="E66:J66" si="11">CEILING(E114*$O$3,5)</f>
        <v>0</v>
      </c>
      <c r="F66" s="599">
        <f t="shared" si="11"/>
        <v>0</v>
      </c>
      <c r="G66" s="599">
        <f t="shared" si="11"/>
        <v>0</v>
      </c>
      <c r="H66" s="599">
        <f t="shared" si="11"/>
        <v>0</v>
      </c>
      <c r="I66" s="599">
        <f t="shared" si="11"/>
        <v>0</v>
      </c>
      <c r="J66" s="599">
        <f t="shared" si="11"/>
        <v>0</v>
      </c>
      <c r="K66" s="599">
        <v>1975</v>
      </c>
      <c r="L66" s="599">
        <v>650</v>
      </c>
      <c r="M66" s="599">
        <v>650</v>
      </c>
      <c r="N66" s="589">
        <v>750</v>
      </c>
      <c r="O66" s="589">
        <v>980</v>
      </c>
      <c r="P66" s="24"/>
      <c r="Q66" s="429"/>
      <c r="R66" s="429"/>
      <c r="S66" s="429"/>
    </row>
    <row r="67" spans="2:23" hidden="1" outlineLevel="1">
      <c r="D67" s="170" t="e">
        <f>D66/D114-1</f>
        <v>#DIV/0!</v>
      </c>
      <c r="E67" s="170" t="e">
        <f t="shared" ref="E67:J67" si="12">E66/E114-1</f>
        <v>#DIV/0!</v>
      </c>
      <c r="F67" s="170" t="e">
        <f t="shared" si="12"/>
        <v>#DIV/0!</v>
      </c>
      <c r="G67" s="170" t="e">
        <f t="shared" si="12"/>
        <v>#DIV/0!</v>
      </c>
      <c r="H67" s="170" t="e">
        <f t="shared" si="12"/>
        <v>#DIV/0!</v>
      </c>
      <c r="I67" s="170" t="e">
        <f t="shared" si="12"/>
        <v>#DIV/0!</v>
      </c>
      <c r="J67" s="170" t="e">
        <f t="shared" si="12"/>
        <v>#DIV/0!</v>
      </c>
      <c r="K67" s="170"/>
      <c r="L67" s="170" t="e">
        <f>L66/K114-1</f>
        <v>#DIV/0!</v>
      </c>
      <c r="M67" s="170" t="e">
        <f>M66/L114-1</f>
        <v>#DIV/0!</v>
      </c>
      <c r="N67" s="170" t="e">
        <f>N66/M114-1</f>
        <v>#DIV/0!</v>
      </c>
      <c r="O67" s="170" t="e">
        <f>O66/N114-1</f>
        <v>#DIV/0!</v>
      </c>
    </row>
    <row r="68" spans="2:23" s="22" customFormat="1" ht="18.75" hidden="1" outlineLevel="1">
      <c r="D68" s="590"/>
      <c r="E68" s="590"/>
      <c r="F68" s="590"/>
      <c r="G68" s="590"/>
      <c r="H68" s="590"/>
      <c r="I68" s="590"/>
      <c r="J68" s="590"/>
      <c r="K68" s="590"/>
      <c r="L68" s="606"/>
      <c r="M68" s="606"/>
      <c r="N68" s="606"/>
      <c r="O68" s="606"/>
      <c r="P68" s="24"/>
    </row>
    <row r="69" spans="2:23" customFormat="1" ht="15" hidden="1" customHeight="1" outlineLevel="1">
      <c r="B69" s="1126" t="s">
        <v>257</v>
      </c>
      <c r="C69" s="1126"/>
      <c r="D69" s="1060" t="s">
        <v>70</v>
      </c>
      <c r="E69" s="1080"/>
      <c r="F69" s="1080"/>
      <c r="G69" s="1080"/>
      <c r="H69" s="1061"/>
      <c r="I69" s="383"/>
      <c r="J69" s="1060" t="s">
        <v>272</v>
      </c>
      <c r="K69" s="1061"/>
      <c r="L69" s="604" t="s">
        <v>332</v>
      </c>
      <c r="M69" s="1150" t="s">
        <v>333</v>
      </c>
      <c r="O69" s="24"/>
      <c r="P69" s="24"/>
      <c r="Q69" s="24"/>
      <c r="R69" s="24"/>
      <c r="S69" s="24"/>
    </row>
    <row r="70" spans="2:23" customFormat="1" hidden="1" outlineLevel="1">
      <c r="B70" s="1126"/>
      <c r="C70" s="1126"/>
      <c r="D70" s="89" t="s">
        <v>321</v>
      </c>
      <c r="E70" s="89" t="s">
        <v>322</v>
      </c>
      <c r="F70" s="89" t="s">
        <v>323</v>
      </c>
      <c r="G70" s="89" t="s">
        <v>324</v>
      </c>
      <c r="H70" s="89" t="s">
        <v>325</v>
      </c>
      <c r="I70" s="89"/>
      <c r="J70" s="89" t="s">
        <v>151</v>
      </c>
      <c r="K70" s="89" t="s">
        <v>326</v>
      </c>
      <c r="L70" s="605"/>
      <c r="M70" s="1151"/>
      <c r="O70" s="24"/>
      <c r="P70" s="24"/>
      <c r="Q70" s="22"/>
      <c r="R70" s="22"/>
      <c r="S70" s="22"/>
    </row>
    <row r="71" spans="2:23" s="429" customFormat="1" hidden="1" outlineLevel="1">
      <c r="B71" s="1032" t="s">
        <v>96</v>
      </c>
      <c r="C71" s="1052"/>
      <c r="D71" s="114" t="s">
        <v>123</v>
      </c>
      <c r="E71" s="114" t="s">
        <v>123</v>
      </c>
      <c r="F71" s="114" t="s">
        <v>123</v>
      </c>
      <c r="G71" s="114" t="s">
        <v>123</v>
      </c>
      <c r="H71" s="114" t="s">
        <v>123</v>
      </c>
      <c r="I71" s="114"/>
      <c r="J71" s="114" t="s">
        <v>123</v>
      </c>
      <c r="K71" s="114" t="s">
        <v>123</v>
      </c>
      <c r="L71" s="114" t="s">
        <v>123</v>
      </c>
      <c r="M71" s="114" t="s">
        <v>123</v>
      </c>
      <c r="O71" s="24"/>
      <c r="P71" s="24"/>
      <c r="Q71" s="24"/>
      <c r="R71" s="24"/>
      <c r="S71" s="24"/>
      <c r="T71"/>
      <c r="U71"/>
      <c r="V71"/>
      <c r="W71"/>
    </row>
    <row r="72" spans="2:23" s="429" customFormat="1" hidden="1" outlineLevel="1">
      <c r="B72" s="1032" t="s">
        <v>100</v>
      </c>
      <c r="C72" s="1052"/>
      <c r="D72" s="114" t="s">
        <v>101</v>
      </c>
      <c r="E72" s="114" t="s">
        <v>101</v>
      </c>
      <c r="F72" s="114" t="s">
        <v>101</v>
      </c>
      <c r="G72" s="114" t="s">
        <v>101</v>
      </c>
      <c r="H72" s="114" t="s">
        <v>101</v>
      </c>
      <c r="I72" s="114"/>
      <c r="J72" s="114" t="s">
        <v>101</v>
      </c>
      <c r="K72" s="114" t="s">
        <v>101</v>
      </c>
      <c r="L72" s="114" t="s">
        <v>102</v>
      </c>
      <c r="M72" s="114" t="s">
        <v>102</v>
      </c>
      <c r="O72" s="24"/>
      <c r="P72" s="24"/>
      <c r="Q72" s="22"/>
      <c r="R72" s="22"/>
      <c r="S72" s="22"/>
      <c r="T72"/>
      <c r="U72"/>
      <c r="V72"/>
      <c r="W72"/>
    </row>
    <row r="73" spans="2:23" customFormat="1" ht="45" hidden="1" outlineLevel="1">
      <c r="B73" s="1071" t="s">
        <v>146</v>
      </c>
      <c r="C73" s="115" t="s">
        <v>318</v>
      </c>
      <c r="D73" s="591"/>
      <c r="E73" s="294"/>
      <c r="F73" s="294"/>
      <c r="G73" s="294"/>
      <c r="H73" s="294"/>
      <c r="I73" s="294"/>
      <c r="J73" s="294"/>
      <c r="K73" s="294"/>
      <c r="L73" s="244"/>
      <c r="M73" s="244"/>
      <c r="O73" s="24"/>
      <c r="P73" s="24"/>
      <c r="Q73" s="24"/>
      <c r="R73" s="24"/>
      <c r="S73" s="24"/>
    </row>
    <row r="74" spans="2:23" customFormat="1" ht="45" hidden="1" outlineLevel="1">
      <c r="B74" s="1072"/>
      <c r="C74" s="115" t="s">
        <v>327</v>
      </c>
      <c r="D74" s="122"/>
      <c r="E74" s="294"/>
      <c r="F74" s="294"/>
      <c r="G74" s="294"/>
      <c r="H74" s="294"/>
      <c r="I74" s="294"/>
      <c r="J74" s="294"/>
      <c r="K74" s="294"/>
      <c r="L74" s="244"/>
      <c r="M74" s="244"/>
      <c r="O74" s="24"/>
      <c r="P74" s="24"/>
      <c r="Q74" s="24"/>
      <c r="R74" s="24"/>
      <c r="S74" s="24"/>
    </row>
    <row r="75" spans="2:23" customFormat="1" ht="30" hidden="1" outlineLevel="1">
      <c r="B75" s="1072"/>
      <c r="C75" s="115" t="s">
        <v>319</v>
      </c>
      <c r="D75" s="592"/>
      <c r="E75" s="294"/>
      <c r="F75" s="294"/>
      <c r="G75" s="294"/>
      <c r="H75" s="294"/>
      <c r="I75" s="294"/>
      <c r="J75" s="294"/>
      <c r="K75" s="121"/>
      <c r="L75" s="244"/>
      <c r="M75" s="244"/>
      <c r="O75" s="24"/>
      <c r="P75" s="24"/>
      <c r="Q75" s="24"/>
      <c r="R75" s="24"/>
      <c r="S75" s="24"/>
    </row>
    <row r="76" spans="2:23" customFormat="1" hidden="1" outlineLevel="1">
      <c r="B76" s="1072"/>
      <c r="C76" s="121" t="s">
        <v>217</v>
      </c>
      <c r="D76" s="591"/>
      <c r="E76" s="294"/>
      <c r="F76" s="294"/>
      <c r="G76" s="294"/>
      <c r="H76" s="294"/>
      <c r="I76" s="294"/>
      <c r="J76" s="294"/>
      <c r="K76" s="121"/>
      <c r="L76" s="244"/>
      <c r="M76" s="244"/>
      <c r="O76" s="24"/>
      <c r="P76" s="24"/>
      <c r="Q76" s="24"/>
      <c r="R76" s="24"/>
      <c r="S76" s="24"/>
    </row>
    <row r="77" spans="2:23" customFormat="1" hidden="1" outlineLevel="1">
      <c r="B77" s="1072"/>
      <c r="C77" s="122" t="s">
        <v>328</v>
      </c>
      <c r="D77" s="593"/>
      <c r="E77" s="294"/>
      <c r="F77" s="294"/>
      <c r="G77" s="294"/>
      <c r="H77" s="294"/>
      <c r="I77" s="294"/>
      <c r="J77" s="294"/>
      <c r="K77" s="121"/>
      <c r="L77" s="607"/>
      <c r="M77" s="607"/>
      <c r="O77" s="24"/>
      <c r="P77" s="24"/>
      <c r="Q77" s="24"/>
      <c r="R77" s="24"/>
      <c r="S77" s="24"/>
    </row>
    <row r="78" spans="2:23" customFormat="1" hidden="1" outlineLevel="1">
      <c r="B78" s="1072"/>
      <c r="C78" s="122" t="s">
        <v>330</v>
      </c>
      <c r="D78" s="593"/>
      <c r="E78" s="294"/>
      <c r="F78" s="294"/>
      <c r="G78" s="294"/>
      <c r="H78" s="294"/>
      <c r="I78" s="294"/>
      <c r="J78" s="294"/>
      <c r="K78" s="121"/>
      <c r="L78" s="607"/>
      <c r="M78" s="607"/>
      <c r="O78" s="24"/>
      <c r="P78" s="24"/>
      <c r="Q78" s="24"/>
      <c r="R78" s="24"/>
      <c r="S78" s="24"/>
    </row>
    <row r="79" spans="2:23" customFormat="1" ht="21" hidden="1" outlineLevel="1">
      <c r="B79" s="1072"/>
      <c r="C79" s="117" t="s">
        <v>147</v>
      </c>
      <c r="D79" s="118">
        <f>CEILING(D127*$O$3,5)</f>
        <v>0</v>
      </c>
      <c r="E79" s="118">
        <f t="shared" ref="E79:M79" si="13">CEILING(E127*$O$3,5)</f>
        <v>0</v>
      </c>
      <c r="F79" s="118">
        <f t="shared" si="13"/>
        <v>0</v>
      </c>
      <c r="G79" s="118">
        <f t="shared" si="13"/>
        <v>0</v>
      </c>
      <c r="H79" s="118">
        <f t="shared" si="13"/>
        <v>0</v>
      </c>
      <c r="I79" s="598">
        <f t="shared" si="13"/>
        <v>0</v>
      </c>
      <c r="J79" s="118">
        <f t="shared" si="13"/>
        <v>0</v>
      </c>
      <c r="K79" s="118">
        <f t="shared" si="13"/>
        <v>0</v>
      </c>
      <c r="L79" s="118">
        <f t="shared" si="13"/>
        <v>0</v>
      </c>
      <c r="M79" s="118">
        <f t="shared" si="13"/>
        <v>0</v>
      </c>
      <c r="O79" s="24"/>
      <c r="P79" s="24"/>
    </row>
    <row r="80" spans="2:23" customFormat="1" ht="21" hidden="1" outlineLevel="1">
      <c r="B80" s="1072"/>
      <c r="C80" s="592" t="s">
        <v>331</v>
      </c>
      <c r="D80" s="595"/>
      <c r="E80" s="596"/>
      <c r="F80" s="596"/>
      <c r="G80" s="596"/>
      <c r="H80" s="596"/>
      <c r="I80" s="596"/>
      <c r="J80" s="608"/>
      <c r="K80" s="608"/>
      <c r="L80" s="608"/>
      <c r="M80" s="608"/>
      <c r="O80" s="24"/>
      <c r="P80" s="24"/>
      <c r="Q80" s="24"/>
      <c r="R80" s="24"/>
      <c r="S80" s="24"/>
    </row>
    <row r="81" spans="2:16" customFormat="1" ht="21" hidden="1" outlineLevel="1">
      <c r="B81" s="597"/>
      <c r="C81" s="117" t="s">
        <v>147</v>
      </c>
      <c r="D81" s="598"/>
      <c r="E81" s="118">
        <f t="shared" ref="E81:M81" si="14">CEILING(E129*$O$3,5)</f>
        <v>0</v>
      </c>
      <c r="F81" s="118">
        <f t="shared" si="14"/>
        <v>0</v>
      </c>
      <c r="G81" s="118">
        <f t="shared" si="14"/>
        <v>0</v>
      </c>
      <c r="H81" s="118">
        <f t="shared" si="14"/>
        <v>0</v>
      </c>
      <c r="I81" s="598">
        <f t="shared" si="14"/>
        <v>0</v>
      </c>
      <c r="J81" s="118">
        <f t="shared" si="14"/>
        <v>0</v>
      </c>
      <c r="K81" s="118">
        <f t="shared" si="14"/>
        <v>0</v>
      </c>
      <c r="L81" s="118">
        <f t="shared" si="14"/>
        <v>0</v>
      </c>
      <c r="M81" s="118">
        <f t="shared" si="14"/>
        <v>0</v>
      </c>
      <c r="O81" s="24"/>
      <c r="P81" s="24"/>
    </row>
    <row r="82" spans="2:16" ht="24.75" hidden="1" customHeight="1" outlineLevel="1">
      <c r="D82" s="170" t="e">
        <f>D79/D127-1</f>
        <v>#DIV/0!</v>
      </c>
      <c r="E82" s="170" t="e">
        <f t="shared" ref="E82:H82" si="15">E79/E127-1</f>
        <v>#DIV/0!</v>
      </c>
      <c r="F82" s="170" t="e">
        <f t="shared" si="15"/>
        <v>#DIV/0!</v>
      </c>
      <c r="G82" s="170" t="e">
        <f t="shared" si="15"/>
        <v>#DIV/0!</v>
      </c>
      <c r="H82" s="170" t="e">
        <f t="shared" si="15"/>
        <v>#DIV/0!</v>
      </c>
      <c r="I82" s="170"/>
      <c r="J82" s="170" t="e">
        <f t="shared" ref="J82:M82" si="16">J79/J127-1</f>
        <v>#DIV/0!</v>
      </c>
      <c r="K82" s="170" t="e">
        <f t="shared" si="16"/>
        <v>#DIV/0!</v>
      </c>
      <c r="L82" s="170" t="e">
        <f t="shared" si="16"/>
        <v>#DIV/0!</v>
      </c>
      <c r="M82" s="170" t="e">
        <f t="shared" si="16"/>
        <v>#DIV/0!</v>
      </c>
    </row>
    <row r="83" spans="2:16" ht="24.75" hidden="1" customHeight="1" outlineLevel="2">
      <c r="B83" s="1152" t="s">
        <v>146</v>
      </c>
      <c r="C83" s="140" t="s">
        <v>318</v>
      </c>
      <c r="D83" s="600"/>
      <c r="E83" s="600"/>
      <c r="F83" s="600"/>
      <c r="G83" s="600"/>
      <c r="H83" s="600"/>
      <c r="I83" s="600"/>
      <c r="J83" s="203"/>
      <c r="K83" s="600"/>
      <c r="L83" s="600"/>
      <c r="M83" s="600"/>
      <c r="N83" s="600"/>
    </row>
    <row r="84" spans="2:16" ht="24.75" hidden="1" customHeight="1" outlineLevel="2">
      <c r="B84" s="1152"/>
      <c r="C84" s="140" t="s">
        <v>319</v>
      </c>
      <c r="D84" s="600"/>
      <c r="E84" s="600"/>
      <c r="F84" s="600"/>
      <c r="G84" s="600"/>
      <c r="H84" s="600"/>
      <c r="I84" s="600"/>
      <c r="J84" s="140"/>
      <c r="K84" s="600"/>
      <c r="L84" s="600"/>
      <c r="M84" s="600"/>
      <c r="N84" s="600"/>
    </row>
    <row r="85" spans="2:16" ht="24.75" hidden="1" customHeight="1" outlineLevel="2">
      <c r="B85" s="1152"/>
      <c r="C85" s="203" t="s">
        <v>217</v>
      </c>
      <c r="D85" s="600"/>
      <c r="E85" s="600"/>
      <c r="F85" s="600"/>
      <c r="G85" s="600"/>
      <c r="H85" s="600"/>
      <c r="I85" s="600"/>
      <c r="J85" s="203"/>
      <c r="K85" s="600"/>
      <c r="L85" s="600"/>
      <c r="M85" s="600"/>
      <c r="N85" s="600"/>
    </row>
    <row r="86" spans="2:16" ht="24.75" hidden="1" customHeight="1" outlineLevel="2">
      <c r="B86" s="1152"/>
      <c r="C86" s="203" t="s">
        <v>320</v>
      </c>
      <c r="D86" s="600"/>
      <c r="E86" s="600"/>
      <c r="F86" s="600"/>
      <c r="G86" s="600"/>
      <c r="H86" s="600"/>
      <c r="I86" s="600"/>
      <c r="J86" s="203"/>
      <c r="K86" s="600"/>
      <c r="L86" s="600"/>
      <c r="M86" s="600"/>
      <c r="N86" s="600"/>
    </row>
    <row r="87" spans="2:16" ht="24.75" hidden="1" customHeight="1" outlineLevel="2">
      <c r="B87" s="1152"/>
      <c r="C87" s="201" t="s">
        <v>147</v>
      </c>
      <c r="D87" s="202">
        <v>1795</v>
      </c>
      <c r="E87" s="202">
        <v>1795</v>
      </c>
      <c r="F87" s="202">
        <v>790</v>
      </c>
      <c r="G87" s="202">
        <v>585</v>
      </c>
      <c r="H87" s="202">
        <v>1795</v>
      </c>
      <c r="I87" s="202">
        <v>1795</v>
      </c>
      <c r="J87" s="202">
        <v>1795</v>
      </c>
      <c r="K87" s="202">
        <v>790</v>
      </c>
      <c r="L87" s="202">
        <v>585</v>
      </c>
      <c r="M87" s="609">
        <v>675</v>
      </c>
      <c r="N87" s="609">
        <v>885</v>
      </c>
    </row>
    <row r="88" spans="2:16" ht="24.75" hidden="1" customHeight="1" outlineLevel="2">
      <c r="B88" s="368"/>
      <c r="C88" s="368"/>
      <c r="D88" s="601" t="e">
        <f t="shared" ref="D88:J88" si="17">D87/D142-1</f>
        <v>#DIV/0!</v>
      </c>
      <c r="E88" s="601" t="e">
        <f t="shared" si="17"/>
        <v>#DIV/0!</v>
      </c>
      <c r="F88" s="601" t="e">
        <f t="shared" si="17"/>
        <v>#DIV/0!</v>
      </c>
      <c r="G88" s="601" t="e">
        <f t="shared" si="17"/>
        <v>#DIV/0!</v>
      </c>
      <c r="H88" s="601" t="e">
        <f t="shared" si="17"/>
        <v>#DIV/0!</v>
      </c>
      <c r="I88" s="601" t="e">
        <f t="shared" si="17"/>
        <v>#DIV/0!</v>
      </c>
      <c r="J88" s="601" t="e">
        <f t="shared" si="17"/>
        <v>#DIV/0!</v>
      </c>
      <c r="K88" s="601"/>
      <c r="L88" s="601" t="e">
        <f>K87/L142-1</f>
        <v>#DIV/0!</v>
      </c>
      <c r="M88" s="601" t="e">
        <f>L87/M142-1</f>
        <v>#DIV/0!</v>
      </c>
      <c r="N88" s="601" t="e">
        <f>M87/N142-1</f>
        <v>#DIV/0!</v>
      </c>
      <c r="O88" s="368"/>
    </row>
    <row r="89" spans="2:16" ht="24.75" hidden="1" customHeight="1" outlineLevel="2">
      <c r="B89" s="590"/>
      <c r="C89" s="590"/>
      <c r="D89" s="590">
        <v>1795</v>
      </c>
      <c r="E89" s="590">
        <v>1795</v>
      </c>
      <c r="F89" s="590">
        <v>785</v>
      </c>
      <c r="G89" s="590">
        <v>585</v>
      </c>
      <c r="H89" s="590">
        <v>1795</v>
      </c>
      <c r="I89" s="590">
        <v>1795</v>
      </c>
      <c r="J89" s="590" t="s">
        <v>335</v>
      </c>
      <c r="K89" s="590"/>
      <c r="L89" s="606">
        <v>785</v>
      </c>
      <c r="M89" s="606">
        <v>585</v>
      </c>
      <c r="N89" s="606">
        <v>675</v>
      </c>
      <c r="O89" s="606">
        <v>885</v>
      </c>
    </row>
    <row r="90" spans="2:16" ht="24.75" hidden="1" customHeight="1" outlineLevel="2">
      <c r="B90" s="1147" t="s">
        <v>257</v>
      </c>
      <c r="C90" s="1147"/>
      <c r="D90" s="1133" t="s">
        <v>70</v>
      </c>
      <c r="E90" s="1134"/>
      <c r="F90" s="1134"/>
      <c r="G90" s="1134"/>
      <c r="H90" s="1135"/>
      <c r="I90" s="498"/>
      <c r="J90" s="1133" t="s">
        <v>272</v>
      </c>
      <c r="K90" s="1135"/>
      <c r="L90" s="610" t="s">
        <v>332</v>
      </c>
      <c r="M90" s="1153" t="s">
        <v>333</v>
      </c>
      <c r="O90" s="368"/>
    </row>
    <row r="91" spans="2:16" ht="24.75" hidden="1" customHeight="1" outlineLevel="2">
      <c r="B91" s="1147"/>
      <c r="C91" s="1147"/>
      <c r="D91" s="602" t="s">
        <v>321</v>
      </c>
      <c r="E91" s="602" t="s">
        <v>322</v>
      </c>
      <c r="F91" s="602" t="s">
        <v>323</v>
      </c>
      <c r="G91" s="602" t="s">
        <v>324</v>
      </c>
      <c r="H91" s="602" t="s">
        <v>325</v>
      </c>
      <c r="I91" s="602"/>
      <c r="J91" s="602" t="s">
        <v>151</v>
      </c>
      <c r="K91" s="602" t="s">
        <v>326</v>
      </c>
      <c r="L91" s="611"/>
      <c r="M91" s="1154"/>
      <c r="O91" s="368"/>
    </row>
    <row r="92" spans="2:16" ht="24.75" hidden="1" customHeight="1" outlineLevel="2">
      <c r="B92" s="1137" t="s">
        <v>96</v>
      </c>
      <c r="C92" s="1138"/>
      <c r="D92" s="139" t="s">
        <v>123</v>
      </c>
      <c r="E92" s="139" t="s">
        <v>123</v>
      </c>
      <c r="F92" s="139" t="s">
        <v>123</v>
      </c>
      <c r="G92" s="139" t="s">
        <v>123</v>
      </c>
      <c r="H92" s="139" t="s">
        <v>123</v>
      </c>
      <c r="I92" s="139"/>
      <c r="J92" s="139" t="s">
        <v>123</v>
      </c>
      <c r="K92" s="139" t="s">
        <v>123</v>
      </c>
      <c r="L92" s="139" t="s">
        <v>123</v>
      </c>
      <c r="M92" s="139" t="s">
        <v>123</v>
      </c>
      <c r="O92" s="368"/>
    </row>
    <row r="93" spans="2:16" ht="24.75" hidden="1" customHeight="1" outlineLevel="2">
      <c r="B93" s="1137" t="s">
        <v>100</v>
      </c>
      <c r="C93" s="1138"/>
      <c r="D93" s="139" t="s">
        <v>101</v>
      </c>
      <c r="E93" s="139" t="s">
        <v>101</v>
      </c>
      <c r="F93" s="139" t="s">
        <v>101</v>
      </c>
      <c r="G93" s="139" t="s">
        <v>101</v>
      </c>
      <c r="H93" s="139" t="s">
        <v>101</v>
      </c>
      <c r="I93" s="139"/>
      <c r="J93" s="139" t="s">
        <v>101</v>
      </c>
      <c r="K93" s="139" t="s">
        <v>101</v>
      </c>
      <c r="L93" s="139" t="s">
        <v>102</v>
      </c>
      <c r="M93" s="139" t="s">
        <v>102</v>
      </c>
      <c r="O93" s="368"/>
    </row>
    <row r="94" spans="2:16" ht="24.75" hidden="1" customHeight="1" outlineLevel="2">
      <c r="B94" s="1141" t="s">
        <v>146</v>
      </c>
      <c r="C94" s="140" t="s">
        <v>318</v>
      </c>
      <c r="D94" s="612"/>
      <c r="E94" s="600"/>
      <c r="F94" s="600"/>
      <c r="G94" s="600"/>
      <c r="H94" s="600"/>
      <c r="I94" s="600"/>
      <c r="J94" s="600"/>
      <c r="K94" s="600"/>
      <c r="L94" s="412"/>
      <c r="M94" s="412"/>
      <c r="O94" s="368"/>
    </row>
    <row r="95" spans="2:16" ht="24.75" hidden="1" customHeight="1" outlineLevel="2">
      <c r="B95" s="1142"/>
      <c r="C95" s="140" t="s">
        <v>327</v>
      </c>
      <c r="D95" s="204"/>
      <c r="E95" s="600"/>
      <c r="F95" s="600"/>
      <c r="G95" s="600"/>
      <c r="H95" s="600"/>
      <c r="I95" s="600"/>
      <c r="J95" s="600"/>
      <c r="K95" s="600"/>
      <c r="L95" s="412"/>
      <c r="M95" s="412"/>
      <c r="O95" s="368"/>
    </row>
    <row r="96" spans="2:16" ht="24.75" hidden="1" customHeight="1" outlineLevel="2">
      <c r="B96" s="1142"/>
      <c r="C96" s="140" t="s">
        <v>319</v>
      </c>
      <c r="D96" s="613"/>
      <c r="E96" s="600"/>
      <c r="F96" s="600"/>
      <c r="G96" s="600"/>
      <c r="H96" s="600"/>
      <c r="I96" s="600"/>
      <c r="J96" s="600"/>
      <c r="K96" s="203"/>
      <c r="L96" s="412"/>
      <c r="M96" s="412"/>
      <c r="O96" s="368"/>
    </row>
    <row r="97" spans="2:15" ht="24.75" hidden="1" customHeight="1" outlineLevel="2">
      <c r="B97" s="1142"/>
      <c r="C97" s="203" t="s">
        <v>217</v>
      </c>
      <c r="D97" s="612"/>
      <c r="E97" s="600"/>
      <c r="F97" s="600"/>
      <c r="G97" s="600"/>
      <c r="H97" s="600"/>
      <c r="I97" s="600"/>
      <c r="J97" s="600"/>
      <c r="K97" s="203"/>
      <c r="L97" s="412"/>
      <c r="M97" s="412"/>
      <c r="O97" s="368"/>
    </row>
    <row r="98" spans="2:15" ht="24.75" hidden="1" customHeight="1" outlineLevel="2">
      <c r="B98" s="1142"/>
      <c r="C98" s="204" t="s">
        <v>328</v>
      </c>
      <c r="D98" s="614"/>
      <c r="E98" s="600"/>
      <c r="F98" s="600"/>
      <c r="G98" s="600"/>
      <c r="H98" s="600"/>
      <c r="I98" s="600"/>
      <c r="J98" s="600"/>
      <c r="K98" s="203"/>
      <c r="L98" s="617"/>
      <c r="M98" s="617"/>
      <c r="O98" s="368"/>
    </row>
    <row r="99" spans="2:15" ht="24.75" hidden="1" customHeight="1" outlineLevel="2">
      <c r="B99" s="1142"/>
      <c r="C99" s="204" t="s">
        <v>330</v>
      </c>
      <c r="D99" s="614"/>
      <c r="E99" s="600"/>
      <c r="F99" s="600"/>
      <c r="G99" s="600"/>
      <c r="H99" s="600"/>
      <c r="I99" s="600"/>
      <c r="J99" s="600"/>
      <c r="K99" s="203"/>
      <c r="L99" s="617"/>
      <c r="M99" s="617"/>
      <c r="O99" s="368"/>
    </row>
    <row r="100" spans="2:15" ht="24.75" hidden="1" customHeight="1" outlineLevel="2">
      <c r="B100" s="1142"/>
      <c r="C100" s="201" t="s">
        <v>147</v>
      </c>
      <c r="D100" s="202">
        <v>1975</v>
      </c>
      <c r="E100" s="202">
        <v>1615</v>
      </c>
      <c r="F100" s="202">
        <v>1615</v>
      </c>
      <c r="G100" s="202">
        <v>1615</v>
      </c>
      <c r="H100" s="202">
        <v>2135</v>
      </c>
      <c r="I100" s="202"/>
      <c r="J100" s="609">
        <v>790</v>
      </c>
      <c r="K100" s="202">
        <v>585</v>
      </c>
      <c r="L100" s="609">
        <v>675</v>
      </c>
      <c r="M100" s="609">
        <v>885</v>
      </c>
      <c r="O100" s="368"/>
    </row>
    <row r="101" spans="2:15" ht="24.75" hidden="1" customHeight="1" outlineLevel="2">
      <c r="B101" s="1142"/>
      <c r="C101" s="613" t="s">
        <v>331</v>
      </c>
      <c r="D101" s="612"/>
      <c r="E101" s="600"/>
      <c r="F101" s="600"/>
      <c r="G101" s="600"/>
      <c r="H101" s="600"/>
      <c r="I101" s="600"/>
      <c r="J101" s="600"/>
      <c r="K101" s="203"/>
      <c r="L101" s="412"/>
      <c r="M101" s="412"/>
      <c r="O101" s="368"/>
    </row>
    <row r="102" spans="2:15" ht="24.75" hidden="1" customHeight="1" outlineLevel="2">
      <c r="B102" s="615"/>
      <c r="C102" s="201" t="s">
        <v>147</v>
      </c>
      <c r="D102" s="202"/>
      <c r="E102" s="202">
        <v>1775</v>
      </c>
      <c r="F102" s="202">
        <v>1775</v>
      </c>
      <c r="G102" s="202">
        <v>1775</v>
      </c>
      <c r="H102" s="202">
        <v>2135</v>
      </c>
      <c r="I102" s="202"/>
      <c r="J102" s="609">
        <v>790</v>
      </c>
      <c r="K102" s="202">
        <v>585</v>
      </c>
      <c r="L102" s="609">
        <v>675</v>
      </c>
      <c r="M102" s="609">
        <v>885</v>
      </c>
      <c r="O102" s="368"/>
    </row>
    <row r="103" spans="2:15" ht="24.75" hidden="1" customHeight="1" outlineLevel="1">
      <c r="D103" s="590"/>
      <c r="E103" s="368"/>
      <c r="F103" s="368"/>
      <c r="G103" s="368"/>
      <c r="H103" s="368"/>
      <c r="I103" s="590"/>
      <c r="J103" s="606"/>
      <c r="K103" s="606"/>
      <c r="L103" s="606"/>
      <c r="M103" s="606"/>
      <c r="N103" s="606"/>
    </row>
    <row r="104" spans="2:15" ht="24.75" hidden="1" customHeight="1" outlineLevel="1">
      <c r="D104" s="590"/>
      <c r="E104" s="368"/>
      <c r="F104" s="368"/>
      <c r="G104" s="368"/>
      <c r="H104" s="368"/>
      <c r="I104" s="590"/>
      <c r="J104" s="606"/>
      <c r="K104" s="606"/>
      <c r="L104" s="606"/>
      <c r="M104" s="606"/>
      <c r="N104" s="606"/>
    </row>
    <row r="105" spans="2:15" ht="24.75" hidden="1" customHeight="1" outlineLevel="1">
      <c r="D105" s="590"/>
      <c r="E105" s="368"/>
      <c r="F105" s="368"/>
      <c r="G105" s="368"/>
      <c r="H105" s="368"/>
      <c r="I105" s="590"/>
      <c r="J105" s="606"/>
      <c r="K105" s="606"/>
      <c r="L105" s="606"/>
      <c r="M105" s="606"/>
      <c r="N105" s="606"/>
    </row>
    <row r="106" spans="2:15" ht="15" hidden="1" customHeight="1" outlineLevel="1">
      <c r="B106" s="368"/>
      <c r="C106" s="368" t="s">
        <v>305</v>
      </c>
      <c r="D106" s="368"/>
      <c r="E106" s="368">
        <v>1770</v>
      </c>
      <c r="F106" s="368">
        <v>1770</v>
      </c>
      <c r="G106" s="368">
        <v>1770</v>
      </c>
      <c r="H106" s="368"/>
      <c r="I106" s="368"/>
      <c r="J106" s="368"/>
      <c r="K106" s="368"/>
      <c r="L106" s="368"/>
      <c r="M106" s="368"/>
      <c r="N106" s="368"/>
    </row>
    <row r="107" spans="2:15" hidden="1" outlineLevel="2">
      <c r="B107" s="1147" t="s">
        <v>257</v>
      </c>
      <c r="C107" s="1147"/>
      <c r="D107" s="1133" t="s">
        <v>70</v>
      </c>
      <c r="E107" s="1135"/>
      <c r="F107" s="1136" t="s">
        <v>272</v>
      </c>
      <c r="G107" s="1136"/>
      <c r="H107" s="1133" t="s">
        <v>70</v>
      </c>
      <c r="I107" s="1134"/>
      <c r="J107" s="1135"/>
      <c r="K107" s="498"/>
      <c r="L107" s="1136" t="s">
        <v>272</v>
      </c>
      <c r="M107" s="1136"/>
      <c r="N107" s="1153" t="s">
        <v>306</v>
      </c>
    </row>
    <row r="108" spans="2:15" hidden="1" outlineLevel="2">
      <c r="B108" s="1147"/>
      <c r="C108" s="1147"/>
      <c r="D108" s="602" t="s">
        <v>308</v>
      </c>
      <c r="E108" s="602" t="s">
        <v>309</v>
      </c>
      <c r="F108" s="602" t="s">
        <v>310</v>
      </c>
      <c r="G108" s="602" t="s">
        <v>154</v>
      </c>
      <c r="H108" s="602" t="s">
        <v>311</v>
      </c>
      <c r="I108" s="618" t="s">
        <v>312</v>
      </c>
      <c r="J108" s="602" t="s">
        <v>313</v>
      </c>
      <c r="K108" s="602"/>
      <c r="L108" s="602" t="s">
        <v>315</v>
      </c>
      <c r="M108" s="602" t="s">
        <v>156</v>
      </c>
      <c r="N108" s="1154"/>
    </row>
    <row r="109" spans="2:15" hidden="1" outlineLevel="2">
      <c r="B109" s="1137" t="s">
        <v>96</v>
      </c>
      <c r="C109" s="1138"/>
      <c r="D109" s="139" t="s">
        <v>123</v>
      </c>
      <c r="E109" s="139" t="s">
        <v>123</v>
      </c>
      <c r="F109" s="139" t="s">
        <v>123</v>
      </c>
      <c r="G109" s="139" t="s">
        <v>123</v>
      </c>
      <c r="H109" s="139" t="s">
        <v>123</v>
      </c>
      <c r="I109" s="398" t="s">
        <v>123</v>
      </c>
      <c r="J109" s="139" t="s">
        <v>123</v>
      </c>
      <c r="K109" s="139"/>
      <c r="L109" s="139" t="s">
        <v>123</v>
      </c>
      <c r="M109" s="139" t="s">
        <v>123</v>
      </c>
      <c r="N109" s="139" t="s">
        <v>123</v>
      </c>
    </row>
    <row r="110" spans="2:15" hidden="1" outlineLevel="2">
      <c r="B110" s="1137" t="s">
        <v>100</v>
      </c>
      <c r="C110" s="1138"/>
      <c r="D110" s="139" t="s">
        <v>102</v>
      </c>
      <c r="E110" s="139" t="s">
        <v>102</v>
      </c>
      <c r="F110" s="139" t="s">
        <v>102</v>
      </c>
      <c r="G110" s="139" t="s">
        <v>102</v>
      </c>
      <c r="H110" s="139" t="s">
        <v>102</v>
      </c>
      <c r="I110" s="398" t="s">
        <v>102</v>
      </c>
      <c r="J110" s="139" t="s">
        <v>102</v>
      </c>
      <c r="K110" s="139"/>
      <c r="L110" s="139" t="s">
        <v>102</v>
      </c>
      <c r="M110" s="139" t="s">
        <v>102</v>
      </c>
      <c r="N110" s="139" t="s">
        <v>102</v>
      </c>
    </row>
    <row r="111" spans="2:15" ht="45" hidden="1" outlineLevel="2">
      <c r="B111" s="1152" t="s">
        <v>146</v>
      </c>
      <c r="C111" s="140" t="s">
        <v>318</v>
      </c>
      <c r="D111" s="600"/>
      <c r="E111" s="600"/>
      <c r="F111" s="600"/>
      <c r="G111" s="600"/>
      <c r="H111" s="600"/>
      <c r="I111" s="600"/>
      <c r="J111" s="203"/>
      <c r="K111" s="203"/>
      <c r="L111" s="600"/>
      <c r="M111" s="600"/>
      <c r="N111" s="600"/>
    </row>
    <row r="112" spans="2:15" ht="30" hidden="1" outlineLevel="2">
      <c r="B112" s="1152"/>
      <c r="C112" s="140" t="s">
        <v>319</v>
      </c>
      <c r="D112" s="600"/>
      <c r="E112" s="600"/>
      <c r="F112" s="600"/>
      <c r="G112" s="600"/>
      <c r="H112" s="600"/>
      <c r="I112" s="600"/>
      <c r="J112" s="140"/>
      <c r="K112" s="140"/>
      <c r="L112" s="600"/>
      <c r="M112" s="600"/>
      <c r="N112" s="600"/>
    </row>
    <row r="113" spans="2:14" hidden="1" outlineLevel="2">
      <c r="B113" s="1152"/>
      <c r="C113" s="203" t="s">
        <v>217</v>
      </c>
      <c r="D113" s="600"/>
      <c r="E113" s="600"/>
      <c r="F113" s="600"/>
      <c r="G113" s="600"/>
      <c r="H113" s="600"/>
      <c r="I113" s="600"/>
      <c r="J113" s="203"/>
      <c r="K113" s="203"/>
      <c r="L113" s="600"/>
      <c r="M113" s="600"/>
      <c r="N113" s="600"/>
    </row>
    <row r="114" spans="2:14" hidden="1" outlineLevel="2">
      <c r="B114" s="1152"/>
      <c r="C114" s="203" t="s">
        <v>320</v>
      </c>
      <c r="D114" s="600"/>
      <c r="E114" s="600"/>
      <c r="F114" s="600"/>
      <c r="G114" s="600"/>
      <c r="H114" s="600"/>
      <c r="I114" s="600"/>
      <c r="J114" s="203"/>
      <c r="K114" s="203"/>
      <c r="L114" s="600"/>
      <c r="M114" s="600"/>
      <c r="N114" s="600"/>
    </row>
    <row r="115" spans="2:14" ht="21" hidden="1" outlineLevel="2">
      <c r="B115" s="1152"/>
      <c r="C115" s="201" t="s">
        <v>147</v>
      </c>
      <c r="D115" s="202">
        <v>1630</v>
      </c>
      <c r="E115" s="202">
        <v>1630</v>
      </c>
      <c r="F115" s="202">
        <v>715</v>
      </c>
      <c r="G115" s="202">
        <v>530</v>
      </c>
      <c r="H115" s="202">
        <v>1630</v>
      </c>
      <c r="I115" s="202">
        <v>1630</v>
      </c>
      <c r="J115" s="202">
        <v>1630</v>
      </c>
      <c r="K115" s="202"/>
      <c r="L115" s="202">
        <v>715</v>
      </c>
      <c r="M115" s="202">
        <v>530</v>
      </c>
      <c r="N115" s="202">
        <v>530</v>
      </c>
    </row>
    <row r="116" spans="2:14" hidden="1" outlineLevel="2">
      <c r="B116" s="368"/>
      <c r="C116" s="368"/>
      <c r="D116" s="368"/>
      <c r="E116" s="368"/>
      <c r="F116" s="368"/>
      <c r="G116" s="368"/>
      <c r="H116" s="368"/>
      <c r="I116" s="368"/>
      <c r="J116" s="368"/>
      <c r="K116" s="368"/>
      <c r="L116" s="368"/>
      <c r="M116" s="368"/>
      <c r="N116" s="368"/>
    </row>
    <row r="117" spans="2:14" hidden="1" outlineLevel="2">
      <c r="B117" s="590"/>
      <c r="C117" s="590"/>
      <c r="D117" s="590"/>
      <c r="E117" s="590"/>
      <c r="F117" s="590"/>
      <c r="G117" s="590"/>
      <c r="H117" s="590"/>
      <c r="I117" s="590"/>
      <c r="J117" s="590"/>
      <c r="K117" s="590"/>
      <c r="L117" s="590"/>
      <c r="M117" s="368"/>
      <c r="N117" s="368"/>
    </row>
    <row r="118" spans="2:14" hidden="1" outlineLevel="2">
      <c r="B118" s="1147" t="s">
        <v>257</v>
      </c>
      <c r="C118" s="1147"/>
      <c r="D118" s="1133" t="s">
        <v>70</v>
      </c>
      <c r="E118" s="1134"/>
      <c r="F118" s="1134"/>
      <c r="G118" s="1134"/>
      <c r="H118" s="1135"/>
      <c r="I118" s="498"/>
      <c r="J118" s="1136" t="s">
        <v>272</v>
      </c>
      <c r="K118" s="1136"/>
      <c r="L118" s="1136"/>
      <c r="M118" s="1153" t="s">
        <v>306</v>
      </c>
      <c r="N118" s="368"/>
    </row>
    <row r="119" spans="2:14" hidden="1" outlineLevel="2">
      <c r="B119" s="1147"/>
      <c r="C119" s="1147"/>
      <c r="D119" s="602" t="s">
        <v>321</v>
      </c>
      <c r="E119" s="602" t="s">
        <v>322</v>
      </c>
      <c r="F119" s="602" t="s">
        <v>323</v>
      </c>
      <c r="G119" s="602" t="s">
        <v>324</v>
      </c>
      <c r="H119" s="602" t="s">
        <v>325</v>
      </c>
      <c r="I119" s="602"/>
      <c r="J119" s="602" t="s">
        <v>151</v>
      </c>
      <c r="K119" s="602"/>
      <c r="L119" s="602" t="s">
        <v>326</v>
      </c>
      <c r="M119" s="1154"/>
      <c r="N119" s="368"/>
    </row>
    <row r="120" spans="2:14" hidden="1" outlineLevel="2">
      <c r="B120" s="1137" t="s">
        <v>96</v>
      </c>
      <c r="C120" s="1138"/>
      <c r="D120" s="139" t="s">
        <v>123</v>
      </c>
      <c r="E120" s="139" t="s">
        <v>123</v>
      </c>
      <c r="F120" s="139" t="s">
        <v>123</v>
      </c>
      <c r="G120" s="139" t="s">
        <v>123</v>
      </c>
      <c r="H120" s="139" t="s">
        <v>123</v>
      </c>
      <c r="I120" s="139"/>
      <c r="J120" s="139" t="s">
        <v>123</v>
      </c>
      <c r="K120" s="139"/>
      <c r="L120" s="139" t="s">
        <v>123</v>
      </c>
      <c r="M120" s="139" t="s">
        <v>123</v>
      </c>
      <c r="N120" s="368"/>
    </row>
    <row r="121" spans="2:14" hidden="1" outlineLevel="2">
      <c r="B121" s="1137" t="s">
        <v>100</v>
      </c>
      <c r="C121" s="1138"/>
      <c r="D121" s="139" t="s">
        <v>101</v>
      </c>
      <c r="E121" s="139" t="s">
        <v>101</v>
      </c>
      <c r="F121" s="139" t="s">
        <v>101</v>
      </c>
      <c r="G121" s="139" t="s">
        <v>101</v>
      </c>
      <c r="H121" s="139" t="s">
        <v>101</v>
      </c>
      <c r="I121" s="139"/>
      <c r="J121" s="139" t="s">
        <v>101</v>
      </c>
      <c r="K121" s="139"/>
      <c r="L121" s="139" t="s">
        <v>101</v>
      </c>
      <c r="M121" s="139" t="s">
        <v>102</v>
      </c>
      <c r="N121" s="368"/>
    </row>
    <row r="122" spans="2:14" ht="45" hidden="1" outlineLevel="2">
      <c r="B122" s="1141" t="s">
        <v>146</v>
      </c>
      <c r="C122" s="140" t="s">
        <v>318</v>
      </c>
      <c r="D122" s="612"/>
      <c r="E122" s="600"/>
      <c r="F122" s="600"/>
      <c r="G122" s="600"/>
      <c r="H122" s="600"/>
      <c r="I122" s="600"/>
      <c r="J122" s="600"/>
      <c r="K122" s="600"/>
      <c r="L122" s="600"/>
      <c r="M122" s="412"/>
      <c r="N122" s="368"/>
    </row>
    <row r="123" spans="2:14" ht="45" hidden="1" outlineLevel="2">
      <c r="B123" s="1142"/>
      <c r="C123" s="140" t="s">
        <v>327</v>
      </c>
      <c r="D123" s="204"/>
      <c r="E123" s="600"/>
      <c r="F123" s="600"/>
      <c r="G123" s="600"/>
      <c r="H123" s="600"/>
      <c r="I123" s="600"/>
      <c r="J123" s="600"/>
      <c r="K123" s="600"/>
      <c r="L123" s="600"/>
      <c r="M123" s="412"/>
      <c r="N123" s="368"/>
    </row>
    <row r="124" spans="2:14" ht="30" hidden="1" outlineLevel="2">
      <c r="B124" s="1142"/>
      <c r="C124" s="140" t="s">
        <v>319</v>
      </c>
      <c r="D124" s="613"/>
      <c r="E124" s="600"/>
      <c r="F124" s="600"/>
      <c r="G124" s="600"/>
      <c r="H124" s="600"/>
      <c r="I124" s="600"/>
      <c r="J124" s="600"/>
      <c r="K124" s="600"/>
      <c r="L124" s="203"/>
      <c r="M124" s="412"/>
      <c r="N124" s="368"/>
    </row>
    <row r="125" spans="2:14" hidden="1" outlineLevel="2">
      <c r="B125" s="1142"/>
      <c r="C125" s="203" t="s">
        <v>217</v>
      </c>
      <c r="D125" s="612"/>
      <c r="E125" s="600"/>
      <c r="F125" s="600"/>
      <c r="G125" s="600"/>
      <c r="H125" s="600"/>
      <c r="I125" s="600"/>
      <c r="J125" s="600"/>
      <c r="K125" s="600"/>
      <c r="L125" s="203"/>
      <c r="M125" s="412"/>
      <c r="N125" s="368"/>
    </row>
    <row r="126" spans="2:14" hidden="1" outlineLevel="2">
      <c r="B126" s="1142"/>
      <c r="C126" s="204" t="s">
        <v>328</v>
      </c>
      <c r="D126" s="614"/>
      <c r="E126" s="600"/>
      <c r="F126" s="600"/>
      <c r="G126" s="600"/>
      <c r="H126" s="600"/>
      <c r="I126" s="600"/>
      <c r="J126" s="600"/>
      <c r="K126" s="600"/>
      <c r="L126" s="203"/>
      <c r="M126" s="617"/>
      <c r="N126" s="368"/>
    </row>
    <row r="127" spans="2:14" hidden="1" outlineLevel="2">
      <c r="B127" s="1142"/>
      <c r="C127" s="204" t="s">
        <v>330</v>
      </c>
      <c r="D127" s="614"/>
      <c r="E127" s="600"/>
      <c r="F127" s="600"/>
      <c r="G127" s="600"/>
      <c r="H127" s="600"/>
      <c r="I127" s="600"/>
      <c r="J127" s="600"/>
      <c r="K127" s="600"/>
      <c r="L127" s="203"/>
      <c r="M127" s="617"/>
      <c r="N127" s="368"/>
    </row>
    <row r="128" spans="2:14" ht="21" hidden="1" outlineLevel="2">
      <c r="B128" s="1142"/>
      <c r="C128" s="201" t="s">
        <v>147</v>
      </c>
      <c r="D128" s="202">
        <v>1795</v>
      </c>
      <c r="E128" s="202">
        <v>1465</v>
      </c>
      <c r="F128" s="202">
        <v>1465</v>
      </c>
      <c r="G128" s="202">
        <v>1465</v>
      </c>
      <c r="H128" s="202">
        <v>1940</v>
      </c>
      <c r="I128" s="202"/>
      <c r="J128" s="202">
        <v>715</v>
      </c>
      <c r="K128" s="202"/>
      <c r="L128" s="202">
        <v>530</v>
      </c>
      <c r="M128" s="202">
        <v>530</v>
      </c>
      <c r="N128" s="368"/>
    </row>
    <row r="129" spans="2:14" hidden="1" outlineLevel="2">
      <c r="B129" s="1142"/>
      <c r="C129" s="613" t="s">
        <v>331</v>
      </c>
      <c r="D129" s="612"/>
      <c r="E129" s="600"/>
      <c r="F129" s="600"/>
      <c r="G129" s="600"/>
      <c r="H129" s="600"/>
      <c r="I129" s="600"/>
      <c r="J129" s="600"/>
      <c r="K129" s="600"/>
      <c r="L129" s="203"/>
      <c r="M129" s="412"/>
      <c r="N129" s="368"/>
    </row>
    <row r="130" spans="2:14" ht="21" hidden="1" outlineLevel="2">
      <c r="B130" s="615"/>
      <c r="C130" s="201" t="s">
        <v>147</v>
      </c>
      <c r="D130" s="202"/>
      <c r="E130" s="202">
        <v>1610</v>
      </c>
      <c r="F130" s="202">
        <v>1610</v>
      </c>
      <c r="G130" s="202">
        <v>1610</v>
      </c>
      <c r="H130" s="202">
        <v>1940</v>
      </c>
      <c r="I130" s="202"/>
      <c r="J130" s="202">
        <v>715</v>
      </c>
      <c r="K130" s="202"/>
      <c r="L130" s="202">
        <v>530</v>
      </c>
      <c r="M130" s="202">
        <v>530</v>
      </c>
      <c r="N130" s="368"/>
    </row>
    <row r="131" spans="2:14" ht="17.25" hidden="1" customHeight="1" outlineLevel="1">
      <c r="C131" s="21" t="s">
        <v>336</v>
      </c>
    </row>
    <row r="132" spans="2:14" hidden="1" outlineLevel="2">
      <c r="B132" s="1147" t="s">
        <v>257</v>
      </c>
      <c r="C132" s="1147"/>
      <c r="D132" s="1133" t="s">
        <v>70</v>
      </c>
      <c r="E132" s="1135"/>
      <c r="F132" s="1136" t="s">
        <v>272</v>
      </c>
      <c r="G132" s="1136"/>
      <c r="H132" s="1133" t="s">
        <v>70</v>
      </c>
      <c r="I132" s="1134"/>
      <c r="J132" s="1135"/>
      <c r="K132" s="498"/>
      <c r="L132" s="1136" t="s">
        <v>272</v>
      </c>
      <c r="M132" s="1136"/>
      <c r="N132" s="1153" t="s">
        <v>306</v>
      </c>
    </row>
    <row r="133" spans="2:14" hidden="1" outlineLevel="2">
      <c r="B133" s="1147"/>
      <c r="C133" s="1147"/>
      <c r="D133" s="602" t="s">
        <v>308</v>
      </c>
      <c r="E133" s="602" t="s">
        <v>309</v>
      </c>
      <c r="F133" s="602" t="s">
        <v>310</v>
      </c>
      <c r="G133" s="602" t="s">
        <v>154</v>
      </c>
      <c r="H133" s="602" t="s">
        <v>311</v>
      </c>
      <c r="I133" s="618" t="s">
        <v>312</v>
      </c>
      <c r="J133" s="602" t="s">
        <v>313</v>
      </c>
      <c r="K133" s="602"/>
      <c r="L133" s="602" t="s">
        <v>315</v>
      </c>
      <c r="M133" s="602" t="s">
        <v>156</v>
      </c>
      <c r="N133" s="1154"/>
    </row>
    <row r="134" spans="2:14" hidden="1" outlineLevel="2">
      <c r="B134" s="1137" t="s">
        <v>96</v>
      </c>
      <c r="C134" s="1138"/>
      <c r="D134" s="139" t="s">
        <v>123</v>
      </c>
      <c r="E134" s="139" t="s">
        <v>123</v>
      </c>
      <c r="F134" s="139" t="s">
        <v>123</v>
      </c>
      <c r="G134" s="139" t="s">
        <v>123</v>
      </c>
      <c r="H134" s="139" t="s">
        <v>123</v>
      </c>
      <c r="I134" s="398" t="s">
        <v>123</v>
      </c>
      <c r="J134" s="139" t="s">
        <v>123</v>
      </c>
      <c r="K134" s="139"/>
      <c r="L134" s="139" t="s">
        <v>123</v>
      </c>
      <c r="M134" s="139" t="s">
        <v>123</v>
      </c>
      <c r="N134" s="139" t="s">
        <v>123</v>
      </c>
    </row>
    <row r="135" spans="2:14" hidden="1" outlineLevel="2">
      <c r="B135" s="1137" t="s">
        <v>100</v>
      </c>
      <c r="C135" s="1138"/>
      <c r="D135" s="139" t="s">
        <v>102</v>
      </c>
      <c r="E135" s="139" t="s">
        <v>102</v>
      </c>
      <c r="F135" s="139" t="s">
        <v>102</v>
      </c>
      <c r="G135" s="139" t="s">
        <v>102</v>
      </c>
      <c r="H135" s="139" t="s">
        <v>102</v>
      </c>
      <c r="I135" s="398" t="s">
        <v>102</v>
      </c>
      <c r="J135" s="139" t="s">
        <v>102</v>
      </c>
      <c r="K135" s="139"/>
      <c r="L135" s="139" t="s">
        <v>102</v>
      </c>
      <c r="M135" s="139" t="s">
        <v>102</v>
      </c>
      <c r="N135" s="139" t="s">
        <v>102</v>
      </c>
    </row>
    <row r="136" spans="2:14" ht="45" hidden="1" outlineLevel="2">
      <c r="B136" s="1152" t="s">
        <v>146</v>
      </c>
      <c r="C136" s="140" t="s">
        <v>318</v>
      </c>
      <c r="D136" s="600"/>
      <c r="E136" s="600"/>
      <c r="F136" s="600"/>
      <c r="G136" s="600"/>
      <c r="H136" s="600"/>
      <c r="I136" s="600"/>
      <c r="J136" s="203"/>
      <c r="K136" s="203"/>
      <c r="L136" s="600"/>
      <c r="M136" s="600"/>
      <c r="N136" s="600"/>
    </row>
    <row r="137" spans="2:14" ht="30" hidden="1" outlineLevel="2">
      <c r="B137" s="1152"/>
      <c r="C137" s="140" t="s">
        <v>319</v>
      </c>
      <c r="D137" s="600"/>
      <c r="E137" s="600"/>
      <c r="F137" s="600"/>
      <c r="G137" s="600"/>
      <c r="H137" s="600"/>
      <c r="I137" s="600"/>
      <c r="J137" s="140"/>
      <c r="K137" s="140"/>
      <c r="L137" s="600"/>
      <c r="M137" s="600"/>
      <c r="N137" s="600"/>
    </row>
    <row r="138" spans="2:14" hidden="1" outlineLevel="2">
      <c r="B138" s="1152"/>
      <c r="C138" s="203" t="s">
        <v>217</v>
      </c>
      <c r="D138" s="600"/>
      <c r="E138" s="600"/>
      <c r="F138" s="600"/>
      <c r="G138" s="600"/>
      <c r="H138" s="600"/>
      <c r="I138" s="600"/>
      <c r="J138" s="203"/>
      <c r="K138" s="203"/>
      <c r="L138" s="600"/>
      <c r="M138" s="600"/>
      <c r="N138" s="600"/>
    </row>
    <row r="139" spans="2:14" hidden="1" outlineLevel="2">
      <c r="B139" s="1152"/>
      <c r="C139" s="203" t="s">
        <v>320</v>
      </c>
      <c r="D139" s="600"/>
      <c r="E139" s="600"/>
      <c r="F139" s="600"/>
      <c r="G139" s="600"/>
      <c r="H139" s="600"/>
      <c r="I139" s="600"/>
      <c r="J139" s="203"/>
      <c r="K139" s="203"/>
      <c r="L139" s="600"/>
      <c r="M139" s="600"/>
      <c r="N139" s="600"/>
    </row>
    <row r="140" spans="2:14" ht="21" hidden="1" outlineLevel="2">
      <c r="B140" s="1152"/>
      <c r="C140" s="201" t="s">
        <v>147</v>
      </c>
      <c r="D140" s="616">
        <f t="shared" ref="D140:N140" si="18">D12/D115-1</f>
        <v>0.21472392638036819</v>
      </c>
      <c r="E140" s="616">
        <f t="shared" si="18"/>
        <v>0.21472392638036819</v>
      </c>
      <c r="F140" s="616">
        <f t="shared" si="18"/>
        <v>0.21678321678321688</v>
      </c>
      <c r="G140" s="616">
        <f t="shared" si="18"/>
        <v>0.22641509433962259</v>
      </c>
      <c r="H140" s="616">
        <f t="shared" si="18"/>
        <v>0.21472392638036819</v>
      </c>
      <c r="I140" s="616">
        <f t="shared" si="18"/>
        <v>0.21472392638036819</v>
      </c>
      <c r="J140" s="616">
        <f t="shared" si="18"/>
        <v>0.21472392638036819</v>
      </c>
      <c r="K140" s="616"/>
      <c r="L140" s="616">
        <f t="shared" si="18"/>
        <v>0.21678321678321688</v>
      </c>
      <c r="M140" s="616">
        <f t="shared" si="18"/>
        <v>0.22641509433962259</v>
      </c>
      <c r="N140" s="616">
        <f t="shared" si="18"/>
        <v>0.41509433962264142</v>
      </c>
    </row>
    <row r="141" spans="2:14" hidden="1" outlineLevel="2">
      <c r="B141" s="368"/>
      <c r="C141" s="368"/>
      <c r="D141" s="368"/>
      <c r="E141" s="368"/>
      <c r="F141" s="368"/>
      <c r="G141" s="368"/>
      <c r="H141" s="368"/>
      <c r="I141" s="368"/>
      <c r="J141" s="368"/>
      <c r="K141" s="368"/>
      <c r="L141" s="368"/>
      <c r="M141" s="368"/>
      <c r="N141" s="368"/>
    </row>
    <row r="142" spans="2:14" hidden="1" outlineLevel="2">
      <c r="B142" s="590"/>
      <c r="C142" s="590"/>
      <c r="D142" s="590"/>
      <c r="E142" s="590"/>
      <c r="F142" s="590"/>
      <c r="G142" s="590"/>
      <c r="H142" s="590"/>
      <c r="I142" s="590"/>
      <c r="J142" s="590"/>
      <c r="K142" s="590"/>
      <c r="L142" s="590"/>
      <c r="M142" s="368"/>
      <c r="N142" s="368"/>
    </row>
    <row r="143" spans="2:14" hidden="1" outlineLevel="2">
      <c r="B143" s="1147" t="s">
        <v>257</v>
      </c>
      <c r="C143" s="1147"/>
      <c r="D143" s="1133" t="s">
        <v>70</v>
      </c>
      <c r="E143" s="1134"/>
      <c r="F143" s="1134"/>
      <c r="G143" s="1134"/>
      <c r="H143" s="1135"/>
      <c r="I143" s="498"/>
      <c r="J143" s="1136" t="s">
        <v>272</v>
      </c>
      <c r="K143" s="1136"/>
      <c r="L143" s="1136"/>
      <c r="M143" s="1153" t="s">
        <v>306</v>
      </c>
      <c r="N143" s="368"/>
    </row>
    <row r="144" spans="2:14" hidden="1" outlineLevel="2">
      <c r="B144" s="1147"/>
      <c r="C144" s="1147"/>
      <c r="D144" s="602" t="s">
        <v>321</v>
      </c>
      <c r="E144" s="602" t="s">
        <v>322</v>
      </c>
      <c r="F144" s="602" t="s">
        <v>323</v>
      </c>
      <c r="G144" s="602" t="s">
        <v>324</v>
      </c>
      <c r="H144" s="602" t="s">
        <v>325</v>
      </c>
      <c r="I144" s="602"/>
      <c r="J144" s="602" t="s">
        <v>151</v>
      </c>
      <c r="K144" s="602"/>
      <c r="L144" s="602" t="s">
        <v>326</v>
      </c>
      <c r="M144" s="1154"/>
      <c r="N144" s="368"/>
    </row>
    <row r="145" spans="2:14" hidden="1" outlineLevel="2">
      <c r="B145" s="1137" t="s">
        <v>96</v>
      </c>
      <c r="C145" s="1138"/>
      <c r="D145" s="139" t="s">
        <v>123</v>
      </c>
      <c r="E145" s="139" t="s">
        <v>123</v>
      </c>
      <c r="F145" s="139" t="s">
        <v>123</v>
      </c>
      <c r="G145" s="139" t="s">
        <v>123</v>
      </c>
      <c r="H145" s="139" t="s">
        <v>123</v>
      </c>
      <c r="I145" s="139"/>
      <c r="J145" s="139" t="s">
        <v>123</v>
      </c>
      <c r="K145" s="139"/>
      <c r="L145" s="139" t="s">
        <v>123</v>
      </c>
      <c r="M145" s="139" t="s">
        <v>123</v>
      </c>
      <c r="N145" s="368"/>
    </row>
    <row r="146" spans="2:14" hidden="1" outlineLevel="2">
      <c r="B146" s="1137" t="s">
        <v>100</v>
      </c>
      <c r="C146" s="1138"/>
      <c r="D146" s="139" t="s">
        <v>101</v>
      </c>
      <c r="E146" s="139" t="s">
        <v>101</v>
      </c>
      <c r="F146" s="139" t="s">
        <v>101</v>
      </c>
      <c r="G146" s="139" t="s">
        <v>101</v>
      </c>
      <c r="H146" s="139" t="s">
        <v>101</v>
      </c>
      <c r="I146" s="139"/>
      <c r="J146" s="139" t="s">
        <v>101</v>
      </c>
      <c r="K146" s="139"/>
      <c r="L146" s="139" t="s">
        <v>101</v>
      </c>
      <c r="M146" s="139" t="s">
        <v>102</v>
      </c>
      <c r="N146" s="368"/>
    </row>
    <row r="147" spans="2:14" ht="45" hidden="1" outlineLevel="2">
      <c r="B147" s="1141" t="s">
        <v>146</v>
      </c>
      <c r="C147" s="140" t="s">
        <v>318</v>
      </c>
      <c r="D147" s="612"/>
      <c r="E147" s="600"/>
      <c r="F147" s="600"/>
      <c r="G147" s="600"/>
      <c r="H147" s="600"/>
      <c r="I147" s="600"/>
      <c r="J147" s="600"/>
      <c r="K147" s="600"/>
      <c r="L147" s="600"/>
      <c r="M147" s="412"/>
      <c r="N147" s="368"/>
    </row>
    <row r="148" spans="2:14" ht="45" hidden="1" outlineLevel="2">
      <c r="B148" s="1142"/>
      <c r="C148" s="140" t="s">
        <v>327</v>
      </c>
      <c r="D148" s="204"/>
      <c r="E148" s="600"/>
      <c r="F148" s="600"/>
      <c r="G148" s="600"/>
      <c r="H148" s="600"/>
      <c r="I148" s="600"/>
      <c r="J148" s="600"/>
      <c r="K148" s="600"/>
      <c r="L148" s="600"/>
      <c r="M148" s="412"/>
      <c r="N148" s="368"/>
    </row>
    <row r="149" spans="2:14" ht="30" hidden="1" outlineLevel="2">
      <c r="B149" s="1142"/>
      <c r="C149" s="140" t="s">
        <v>319</v>
      </c>
      <c r="D149" s="613"/>
      <c r="E149" s="600"/>
      <c r="F149" s="600"/>
      <c r="G149" s="600"/>
      <c r="H149" s="600"/>
      <c r="I149" s="600"/>
      <c r="J149" s="600"/>
      <c r="K149" s="600"/>
      <c r="L149" s="203"/>
      <c r="M149" s="412"/>
      <c r="N149" s="368"/>
    </row>
    <row r="150" spans="2:14" hidden="1" outlineLevel="2">
      <c r="B150" s="1142"/>
      <c r="C150" s="203" t="s">
        <v>217</v>
      </c>
      <c r="D150" s="612"/>
      <c r="E150" s="600"/>
      <c r="F150" s="600"/>
      <c r="G150" s="600"/>
      <c r="H150" s="600"/>
      <c r="I150" s="600"/>
      <c r="J150" s="600"/>
      <c r="K150" s="600"/>
      <c r="L150" s="203"/>
      <c r="M150" s="412"/>
      <c r="N150" s="368"/>
    </row>
    <row r="151" spans="2:14" hidden="1" outlineLevel="2">
      <c r="B151" s="1142"/>
      <c r="C151" s="204" t="s">
        <v>328</v>
      </c>
      <c r="D151" s="614"/>
      <c r="E151" s="600"/>
      <c r="F151" s="600"/>
      <c r="G151" s="600"/>
      <c r="H151" s="600"/>
      <c r="I151" s="600"/>
      <c r="J151" s="600"/>
      <c r="K151" s="600"/>
      <c r="L151" s="203"/>
      <c r="M151" s="617"/>
      <c r="N151" s="368"/>
    </row>
    <row r="152" spans="2:14" hidden="1" outlineLevel="2">
      <c r="B152" s="1142"/>
      <c r="C152" s="204" t="s">
        <v>330</v>
      </c>
      <c r="D152" s="614"/>
      <c r="E152" s="600"/>
      <c r="F152" s="600"/>
      <c r="G152" s="600"/>
      <c r="H152" s="600"/>
      <c r="I152" s="600"/>
      <c r="J152" s="600"/>
      <c r="K152" s="600"/>
      <c r="L152" s="203"/>
      <c r="M152" s="617"/>
      <c r="N152" s="368"/>
    </row>
    <row r="153" spans="2:14" ht="21" hidden="1" outlineLevel="2">
      <c r="B153" s="1142"/>
      <c r="C153" s="201" t="s">
        <v>147</v>
      </c>
      <c r="D153" s="616">
        <f>D25/D128-1</f>
        <v>0.21448467966573825</v>
      </c>
      <c r="E153" s="616">
        <f>E25/E128-1</f>
        <v>0.21501706484641647</v>
      </c>
      <c r="F153" s="616">
        <f>F25/F128-1</f>
        <v>0.21501706484641647</v>
      </c>
      <c r="G153" s="616">
        <f>G25/G128-1</f>
        <v>0.21501706484641647</v>
      </c>
      <c r="H153" s="616">
        <f>H25/H128-1</f>
        <v>0.21134020618556693</v>
      </c>
      <c r="I153" s="616"/>
      <c r="J153" s="616">
        <f>J25/J128-1</f>
        <v>0.21678321678321688</v>
      </c>
      <c r="K153" s="616"/>
      <c r="L153" s="616">
        <f>K25/L128-1</f>
        <v>0.22641509433962259</v>
      </c>
      <c r="M153" s="616">
        <f>L25/M128-1</f>
        <v>0.41509433962264142</v>
      </c>
      <c r="N153" s="368"/>
    </row>
    <row r="154" spans="2:14" hidden="1" outlineLevel="2">
      <c r="B154" s="1142"/>
      <c r="C154" s="613" t="s">
        <v>331</v>
      </c>
      <c r="D154" s="612"/>
      <c r="E154" s="600"/>
      <c r="F154" s="600"/>
      <c r="G154" s="600"/>
      <c r="H154" s="600"/>
      <c r="I154" s="600"/>
      <c r="J154" s="600"/>
      <c r="K154" s="600"/>
      <c r="L154" s="203"/>
      <c r="M154" s="412"/>
      <c r="N154" s="368"/>
    </row>
    <row r="155" spans="2:14" ht="21" hidden="1" outlineLevel="2">
      <c r="B155" s="615"/>
      <c r="C155" s="201" t="s">
        <v>147</v>
      </c>
      <c r="D155" s="202"/>
      <c r="E155" s="616">
        <f>E27/E130-1</f>
        <v>0.21739130434782616</v>
      </c>
      <c r="F155" s="616" t="e">
        <f>F27/F130-1</f>
        <v>#VALUE!</v>
      </c>
      <c r="G155" s="616">
        <f>G27/G130-1</f>
        <v>0.21739130434782616</v>
      </c>
      <c r="H155" s="616">
        <f>H27/H130-1</f>
        <v>0.21134020618556693</v>
      </c>
      <c r="I155" s="616"/>
      <c r="J155" s="616">
        <f>J27/J130-1</f>
        <v>0.21678321678321688</v>
      </c>
      <c r="K155" s="616"/>
      <c r="L155" s="616">
        <f>K27/L130-1</f>
        <v>0.22641509433962259</v>
      </c>
      <c r="M155" s="616">
        <f>L27/M130-1</f>
        <v>0.41509433962264142</v>
      </c>
      <c r="N155" s="368"/>
    </row>
    <row r="156" spans="2:14" hidden="1" outlineLevel="1"/>
    <row r="157" spans="2:14" hidden="1" outlineLevel="1"/>
    <row r="158" spans="2:14" hidden="1" outlineLevel="1"/>
    <row r="159" spans="2:14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91">
    <mergeCell ref="N4:N5"/>
    <mergeCell ref="N58:N59"/>
    <mergeCell ref="N107:N108"/>
    <mergeCell ref="N132:N133"/>
    <mergeCell ref="O4:O5"/>
    <mergeCell ref="O58:O59"/>
    <mergeCell ref="N30:N31"/>
    <mergeCell ref="O30:O31"/>
    <mergeCell ref="B147:B154"/>
    <mergeCell ref="M15:M16"/>
    <mergeCell ref="M69:M70"/>
    <mergeCell ref="M90:M91"/>
    <mergeCell ref="M118:M119"/>
    <mergeCell ref="M143:M144"/>
    <mergeCell ref="B69:C70"/>
    <mergeCell ref="B58:C59"/>
    <mergeCell ref="B15:C16"/>
    <mergeCell ref="B118:C119"/>
    <mergeCell ref="B107:C108"/>
    <mergeCell ref="B132:C133"/>
    <mergeCell ref="B143:C144"/>
    <mergeCell ref="B90:C91"/>
    <mergeCell ref="B145:C145"/>
    <mergeCell ref="B146:C146"/>
    <mergeCell ref="B8:B12"/>
    <mergeCell ref="B19:B26"/>
    <mergeCell ref="B62:B66"/>
    <mergeCell ref="B73:B80"/>
    <mergeCell ref="B83:B87"/>
    <mergeCell ref="B61:C61"/>
    <mergeCell ref="B45:B52"/>
    <mergeCell ref="L107:M107"/>
    <mergeCell ref="B109:C109"/>
    <mergeCell ref="B110:C110"/>
    <mergeCell ref="D118:H118"/>
    <mergeCell ref="J118:L118"/>
    <mergeCell ref="B111:B115"/>
    <mergeCell ref="D143:H143"/>
    <mergeCell ref="J143:L143"/>
    <mergeCell ref="B120:C120"/>
    <mergeCell ref="B121:C121"/>
    <mergeCell ref="D132:E132"/>
    <mergeCell ref="F132:G132"/>
    <mergeCell ref="H132:J132"/>
    <mergeCell ref="B122:B129"/>
    <mergeCell ref="B136:B140"/>
    <mergeCell ref="L132:M132"/>
    <mergeCell ref="B134:C134"/>
    <mergeCell ref="B135:C135"/>
    <mergeCell ref="D90:H90"/>
    <mergeCell ref="J90:K90"/>
    <mergeCell ref="B92:C92"/>
    <mergeCell ref="B93:C93"/>
    <mergeCell ref="D107:E107"/>
    <mergeCell ref="F107:G107"/>
    <mergeCell ref="H107:J107"/>
    <mergeCell ref="B94:B101"/>
    <mergeCell ref="D69:H69"/>
    <mergeCell ref="J69:K69"/>
    <mergeCell ref="B71:C71"/>
    <mergeCell ref="B72:C72"/>
    <mergeCell ref="D58:E58"/>
    <mergeCell ref="F58:G58"/>
    <mergeCell ref="H58:K58"/>
    <mergeCell ref="L58:M58"/>
    <mergeCell ref="B60:C60"/>
    <mergeCell ref="B7:C7"/>
    <mergeCell ref="D15:H15"/>
    <mergeCell ref="J15:K15"/>
    <mergeCell ref="B17:C17"/>
    <mergeCell ref="B18:C18"/>
    <mergeCell ref="B30:C31"/>
    <mergeCell ref="D30:E30"/>
    <mergeCell ref="F30:G30"/>
    <mergeCell ref="H30:K30"/>
    <mergeCell ref="L30:M30"/>
    <mergeCell ref="B32:C32"/>
    <mergeCell ref="B33:C33"/>
    <mergeCell ref="B34:B38"/>
    <mergeCell ref="B41:C42"/>
    <mergeCell ref="D4:E4"/>
    <mergeCell ref="F4:G4"/>
    <mergeCell ref="H4:K4"/>
    <mergeCell ref="L4:M4"/>
    <mergeCell ref="B6:C6"/>
    <mergeCell ref="B4:C5"/>
    <mergeCell ref="D41:H41"/>
    <mergeCell ref="J41:K41"/>
    <mergeCell ref="M41:M42"/>
    <mergeCell ref="B43:C43"/>
    <mergeCell ref="B44:C44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0" firstPageNumber="55" orientation="landscape" useFirstPageNumber="1" r:id="rId1"/>
  <headerFooter>
    <oddFooter>&amp;L&amp;P&amp;R&amp;36&amp;G</oddFooter>
  </headerFooter>
  <colBreaks count="1" manualBreakCount="1">
    <brk id="15" max="101" man="1"/>
  </col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K26"/>
  <sheetViews>
    <sheetView view="pageBreakPreview" zoomScaleNormal="100" workbookViewId="0">
      <pane ySplit="10" topLeftCell="A17" activePane="bottomLeft" state="frozen"/>
      <selection pane="bottomLeft" activeCell="H21" sqref="H21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7" width="20.7109375" style="24" customWidth="1"/>
    <col min="8" max="8" width="22.42578125" style="24" customWidth="1"/>
    <col min="9" max="9" width="20.7109375" style="24" customWidth="1"/>
    <col min="10" max="10" width="23.7109375" style="24" customWidth="1"/>
    <col min="11" max="11" width="26.28515625" style="24" customWidth="1"/>
    <col min="12" max="16384" width="27.28515625" style="24"/>
  </cols>
  <sheetData>
    <row r="1" spans="2:11" s="21" customFormat="1">
      <c r="B1" s="3" t="s">
        <v>20</v>
      </c>
    </row>
    <row r="2" spans="2:11" s="526" customFormat="1" ht="15" customHeight="1">
      <c r="B2" s="1161" t="s">
        <v>106</v>
      </c>
      <c r="C2" s="1162"/>
      <c r="D2" s="1162"/>
      <c r="E2" s="1162"/>
      <c r="F2" s="1162"/>
      <c r="G2" s="1162"/>
      <c r="H2" s="1162"/>
      <c r="I2" s="1163"/>
      <c r="J2" s="527"/>
      <c r="K2" s="527"/>
    </row>
    <row r="3" spans="2:11" customFormat="1" ht="25.5" customHeight="1">
      <c r="B3" s="1160" t="s">
        <v>85</v>
      </c>
      <c r="C3" s="1160"/>
      <c r="D3" s="1164" t="s">
        <v>337</v>
      </c>
      <c r="E3" s="1165"/>
      <c r="F3" s="1165"/>
      <c r="G3" s="1165"/>
      <c r="H3" s="1166"/>
      <c r="I3" s="331" t="s">
        <v>338</v>
      </c>
    </row>
    <row r="4" spans="2:11" customFormat="1" ht="95.25" customHeight="1">
      <c r="B4" s="1034"/>
      <c r="C4" s="1034"/>
      <c r="D4" s="143"/>
      <c r="E4" s="143"/>
      <c r="F4" s="143"/>
      <c r="G4" s="113" t="s">
        <v>339</v>
      </c>
      <c r="H4" s="143"/>
      <c r="I4" s="580"/>
    </row>
    <row r="5" spans="2:11" s="62" customFormat="1" ht="45" customHeight="1">
      <c r="B5" s="1034"/>
      <c r="C5" s="1034"/>
      <c r="D5" s="311" t="s">
        <v>340</v>
      </c>
      <c r="E5" s="311" t="s">
        <v>341</v>
      </c>
      <c r="F5" s="311" t="s">
        <v>342</v>
      </c>
      <c r="G5" s="311" t="s">
        <v>343</v>
      </c>
      <c r="H5" s="311" t="s">
        <v>746</v>
      </c>
      <c r="I5" s="323" t="s">
        <v>118</v>
      </c>
    </row>
    <row r="6" spans="2:11" s="62" customFormat="1">
      <c r="B6" s="1032" t="s">
        <v>345</v>
      </c>
      <c r="C6" s="1032"/>
      <c r="D6" s="113" t="s">
        <v>346</v>
      </c>
      <c r="E6" s="113" t="s">
        <v>346</v>
      </c>
      <c r="F6" s="113" t="s">
        <v>347</v>
      </c>
      <c r="G6" s="567" t="s">
        <v>348</v>
      </c>
      <c r="H6" s="113" t="s">
        <v>349</v>
      </c>
      <c r="I6" s="528" t="s">
        <v>349</v>
      </c>
    </row>
    <row r="7" spans="2:11" s="429" customFormat="1" ht="11.25">
      <c r="B7" s="1032" t="s">
        <v>96</v>
      </c>
      <c r="C7" s="1032"/>
      <c r="D7" s="114" t="s">
        <v>123</v>
      </c>
      <c r="E7" s="114" t="s">
        <v>123</v>
      </c>
      <c r="F7" s="114" t="s">
        <v>123</v>
      </c>
      <c r="G7" s="507" t="s">
        <v>123</v>
      </c>
      <c r="H7" s="970" t="s">
        <v>745</v>
      </c>
      <c r="I7" s="339" t="s">
        <v>124</v>
      </c>
    </row>
    <row r="8" spans="2:11" s="429" customFormat="1" ht="11.25">
      <c r="B8" s="1127" t="s">
        <v>100</v>
      </c>
      <c r="C8" s="1127"/>
      <c r="D8" s="313" t="s">
        <v>101</v>
      </c>
      <c r="E8" s="313" t="s">
        <v>101</v>
      </c>
      <c r="F8" s="313" t="s">
        <v>102</v>
      </c>
      <c r="G8" s="568" t="s">
        <v>102</v>
      </c>
      <c r="H8" s="313" t="s">
        <v>125</v>
      </c>
      <c r="I8" s="529" t="s">
        <v>101</v>
      </c>
    </row>
    <row r="9" spans="2:11" customFormat="1">
      <c r="B9" s="1155" t="s">
        <v>350</v>
      </c>
      <c r="C9" s="530" t="s">
        <v>223</v>
      </c>
      <c r="D9" s="531" t="s">
        <v>351</v>
      </c>
      <c r="E9" s="531" t="s">
        <v>351</v>
      </c>
      <c r="F9" s="531" t="s">
        <v>352</v>
      </c>
      <c r="G9" s="569" t="s">
        <v>352</v>
      </c>
      <c r="H9" s="531" t="s">
        <v>351</v>
      </c>
      <c r="I9" s="581" t="s">
        <v>353</v>
      </c>
    </row>
    <row r="10" spans="2:11" customFormat="1">
      <c r="B10" s="1156"/>
      <c r="C10" s="534" t="s">
        <v>225</v>
      </c>
      <c r="D10" s="535" t="s">
        <v>226</v>
      </c>
      <c r="E10" s="535" t="s">
        <v>226</v>
      </c>
      <c r="F10" s="535" t="s">
        <v>354</v>
      </c>
      <c r="G10" s="535" t="s">
        <v>354</v>
      </c>
      <c r="H10" s="535" t="s">
        <v>226</v>
      </c>
      <c r="I10" s="582" t="s">
        <v>226</v>
      </c>
    </row>
    <row r="11" spans="2:11" customFormat="1">
      <c r="B11" s="1157"/>
      <c r="C11" s="538" t="s">
        <v>355</v>
      </c>
      <c r="D11" s="539" t="s">
        <v>339</v>
      </c>
      <c r="E11" s="539" t="s">
        <v>339</v>
      </c>
      <c r="F11" s="539" t="s">
        <v>339</v>
      </c>
      <c r="G11" s="540" t="s">
        <v>339</v>
      </c>
      <c r="H11" s="539" t="s">
        <v>349</v>
      </c>
      <c r="I11" s="583" t="s">
        <v>349</v>
      </c>
    </row>
    <row r="12" spans="2:11" customFormat="1" ht="60" customHeight="1">
      <c r="B12" s="1158" t="s">
        <v>146</v>
      </c>
      <c r="C12" s="570" t="s">
        <v>356</v>
      </c>
      <c r="D12" s="571"/>
      <c r="E12" s="571"/>
      <c r="F12" s="571"/>
      <c r="G12" s="571"/>
      <c r="H12" s="571"/>
      <c r="I12" s="584"/>
    </row>
    <row r="13" spans="2:11" customFormat="1" ht="60" customHeight="1">
      <c r="B13" s="1158"/>
      <c r="C13" s="572" t="s">
        <v>216</v>
      </c>
      <c r="D13" s="573"/>
      <c r="E13" s="573"/>
      <c r="F13" s="573"/>
      <c r="G13" s="573"/>
      <c r="H13" s="573"/>
      <c r="I13" s="585"/>
    </row>
    <row r="14" spans="2:11" customFormat="1" ht="60" customHeight="1">
      <c r="B14" s="1158"/>
      <c r="C14" s="317" t="s">
        <v>357</v>
      </c>
      <c r="D14" s="318"/>
      <c r="E14" s="318"/>
      <c r="F14" s="318"/>
      <c r="G14" s="318"/>
      <c r="H14" s="318"/>
      <c r="I14" s="345"/>
    </row>
    <row r="15" spans="2:11" s="566" customFormat="1" ht="15" customHeight="1">
      <c r="B15" s="1158"/>
      <c r="C15" s="419" t="s">
        <v>358</v>
      </c>
      <c r="D15" s="421">
        <f>'Петли, защ, скр ручки_база'!D66*скидки_наценки!$D$11*скидки_наценки!$F$11/скидки_наценки!$B$4</f>
        <v>930</v>
      </c>
      <c r="E15" s="421">
        <f>'Петли, защ, скр ручки_база'!E66*скидки_наценки!$D$11*скидки_наценки!$F$11/скидки_наценки!$B$4</f>
        <v>1020</v>
      </c>
      <c r="F15" s="421">
        <f>'Петли, защ, скр ручки_база'!F66*скидки_наценки!$D$11*скидки_наценки!$F$11/скидки_наценки!$B$4</f>
        <v>265</v>
      </c>
      <c r="G15" s="421">
        <f>'Петли, защ, скр ручки_база'!G66*скидки_наценки!$D$11*скидки_наценки!$F$11/скидки_наценки!$B$4</f>
        <v>1140</v>
      </c>
      <c r="H15" s="421" t="s">
        <v>724</v>
      </c>
      <c r="I15" s="421">
        <f>'Петли, защ, скр ручки_база'!I66*скидки_наценки!$D$10*скидки_наценки!$F$10/скидки_наценки!$B$4</f>
        <v>3400</v>
      </c>
    </row>
    <row r="16" spans="2:11" customFormat="1" ht="60" customHeight="1">
      <c r="B16" s="1158"/>
      <c r="C16" s="574" t="s">
        <v>217</v>
      </c>
      <c r="D16" s="575"/>
      <c r="E16" s="575"/>
      <c r="F16" s="575"/>
      <c r="G16" s="575"/>
      <c r="H16" s="575"/>
      <c r="I16" s="586"/>
      <c r="K16" s="12"/>
    </row>
    <row r="17" spans="2:9" customFormat="1" ht="60" customHeight="1">
      <c r="B17" s="1158"/>
      <c r="C17" s="576" t="s">
        <v>320</v>
      </c>
      <c r="D17" s="318"/>
      <c r="E17" s="318"/>
      <c r="F17" s="318"/>
      <c r="G17" s="318"/>
      <c r="H17" s="318"/>
      <c r="I17" s="345"/>
    </row>
    <row r="18" spans="2:9" s="566" customFormat="1" ht="15" customHeight="1">
      <c r="B18" s="1158"/>
      <c r="C18" s="419" t="s">
        <v>358</v>
      </c>
      <c r="D18" s="421">
        <f>'Петли, защ, скр ручки_база'!D69*скидки_наценки!$D$11*скидки_наценки!$F$11/скидки_наценки!$B$4</f>
        <v>930</v>
      </c>
      <c r="E18" s="421">
        <f>'Петли, защ, скр ручки_база'!E69*скидки_наценки!$D$11*скидки_наценки!$F$11/скидки_наценки!$B$4</f>
        <v>1020</v>
      </c>
      <c r="F18" s="421">
        <f>'Петли, защ, скр ручки_база'!F69*скидки_наценки!$D$11*скидки_наценки!$F$11/скидки_наценки!$B$4</f>
        <v>295</v>
      </c>
      <c r="G18" s="421"/>
      <c r="H18" s="421"/>
      <c r="I18" s="421">
        <f>'Петли, защ, скр ручки_база'!I69*скидки_наценки!$D$10*скидки_наценки!$F$10/скидки_наценки!$B$4</f>
        <v>3500</v>
      </c>
    </row>
    <row r="19" spans="2:9" customFormat="1" ht="60" customHeight="1">
      <c r="B19" s="1158"/>
      <c r="C19" s="577" t="s">
        <v>359</v>
      </c>
      <c r="D19" s="575"/>
      <c r="E19" s="575"/>
      <c r="F19" s="575"/>
      <c r="G19" s="575"/>
      <c r="H19" s="575"/>
      <c r="I19" s="586"/>
    </row>
    <row r="20" spans="2:9" customFormat="1" ht="60" customHeight="1">
      <c r="B20" s="1158"/>
      <c r="C20" s="578" t="s">
        <v>330</v>
      </c>
      <c r="D20" s="573"/>
      <c r="E20" s="573"/>
      <c r="F20" s="573"/>
      <c r="G20" s="573"/>
      <c r="H20" s="979" t="s">
        <v>749</v>
      </c>
      <c r="I20" s="585"/>
    </row>
    <row r="21" spans="2:9" customFormat="1" ht="60" customHeight="1">
      <c r="B21" s="1158"/>
      <c r="C21" s="317" t="s">
        <v>360</v>
      </c>
      <c r="D21" s="318"/>
      <c r="E21" s="318"/>
      <c r="F21" s="318"/>
      <c r="G21" s="318"/>
      <c r="H21" s="318"/>
      <c r="I21" s="345"/>
    </row>
    <row r="22" spans="2:9" s="566" customFormat="1" ht="15" customHeight="1">
      <c r="B22" s="1159"/>
      <c r="C22" s="419" t="s">
        <v>358</v>
      </c>
      <c r="D22" s="421"/>
      <c r="E22" s="421"/>
      <c r="F22" s="421">
        <f>'Петли, защ, скр ручки_база'!F73*скидки_наценки!$D$11*скидки_наценки!$F$11/скидки_наценки!$B$4</f>
        <v>265</v>
      </c>
      <c r="G22" s="421">
        <f>'Петли, защ, скр ручки_база'!G73*скидки_наценки!$D$11*скидки_наценки!$F$11/скидки_наценки!$B$4</f>
        <v>1140</v>
      </c>
      <c r="H22" s="421">
        <f>'Петли, защ, скр ручки_база'!H73*скидки_наценки!$D$10*скидки_наценки!$F$10/скидки_наценки!$B$4</f>
        <v>1800</v>
      </c>
      <c r="I22" s="421">
        <f>'Петли, защ, скр ручки_база'!I73*скидки_наценки!$D$10*скидки_наценки!$F$10/скидки_наценки!$B$4</f>
        <v>4800</v>
      </c>
    </row>
    <row r="23" spans="2:9" customFormat="1" ht="12.75" customHeight="1">
      <c r="B23" s="560"/>
      <c r="C23" s="553"/>
      <c r="D23" s="123"/>
      <c r="E23" s="123"/>
      <c r="F23" s="123"/>
      <c r="G23" s="123"/>
      <c r="H23" s="123"/>
      <c r="I23" s="123"/>
    </row>
    <row r="24" spans="2:9">
      <c r="B24" s="549"/>
      <c r="C24" s="977" t="s">
        <v>747</v>
      </c>
      <c r="D24" s="978"/>
      <c r="E24" s="978"/>
      <c r="F24" s="978"/>
      <c r="G24" s="977"/>
      <c r="H24" s="978"/>
      <c r="I24" s="978"/>
    </row>
    <row r="25" spans="2:9">
      <c r="B25" s="549"/>
      <c r="D25" s="550"/>
      <c r="G25" s="579"/>
    </row>
    <row r="26" spans="2:9">
      <c r="B26" s="247"/>
      <c r="D26" s="550"/>
    </row>
  </sheetData>
  <mergeCells count="8">
    <mergeCell ref="B9:B11"/>
    <mergeCell ref="B12:B22"/>
    <mergeCell ref="B3:C5"/>
    <mergeCell ref="B2:I2"/>
    <mergeCell ref="D3:H3"/>
    <mergeCell ref="B6:C6"/>
    <mergeCell ref="B7:C7"/>
    <mergeCell ref="B8:C8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2" firstPageNumber="55" orientation="landscape" useFirstPageNumber="1" r:id="rId1"/>
  <headerFooter>
    <oddFooter>&amp;L&amp;P&amp;R&amp;36&amp;G</oddFooter>
  </headerFooter>
  <rowBreaks count="1" manualBreakCount="1">
    <brk id="26" max="14" man="1"/>
  </row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A1:S45"/>
  <sheetViews>
    <sheetView tabSelected="1" view="pageBreakPreview" zoomScale="80" zoomScaleNormal="80" workbookViewId="0">
      <pane xSplit="9" ySplit="12" topLeftCell="J18" activePane="bottomRight" state="frozen"/>
      <selection pane="topRight"/>
      <selection pane="bottomLeft"/>
      <selection pane="bottomRight" activeCell="F11" sqref="F11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30.140625" style="24" customWidth="1"/>
    <col min="4" max="7" width="11.85546875" style="24" customWidth="1"/>
    <col min="8" max="8" width="21.7109375" style="24" customWidth="1"/>
    <col min="9" max="9" width="3.28515625" style="24" customWidth="1"/>
    <col min="10" max="12" width="9.5703125" style="24" customWidth="1"/>
    <col min="13" max="13" width="27.28515625" style="24"/>
    <col min="14" max="14" width="5.140625" style="24" customWidth="1"/>
    <col min="15" max="15" width="6.5703125" style="24" customWidth="1"/>
    <col min="16" max="16" width="6.7109375" style="24" customWidth="1"/>
    <col min="17" max="16384" width="27.28515625" style="24"/>
  </cols>
  <sheetData>
    <row r="1" spans="1:19" s="21" customFormat="1">
      <c r="B1" s="3" t="s">
        <v>20</v>
      </c>
    </row>
    <row r="2" spans="1:19" s="526" customFormat="1" ht="15" customHeight="1">
      <c r="B2" s="1161" t="s">
        <v>106</v>
      </c>
      <c r="C2" s="1162"/>
      <c r="D2" s="1186"/>
      <c r="E2" s="1162"/>
      <c r="F2" s="1162"/>
      <c r="G2" s="1162"/>
      <c r="H2" s="1163"/>
      <c r="I2" s="527"/>
    </row>
    <row r="3" spans="1:19" customFormat="1" ht="25.5" customHeight="1">
      <c r="B3" s="1160" t="s">
        <v>85</v>
      </c>
      <c r="C3" s="1160"/>
      <c r="D3" s="1193" t="s">
        <v>108</v>
      </c>
      <c r="E3" s="1194"/>
      <c r="F3" s="1194"/>
      <c r="G3" s="1194"/>
      <c r="H3" s="1195"/>
    </row>
    <row r="4" spans="1:19" customFormat="1" ht="25.5" customHeight="1">
      <c r="B4" s="1034"/>
      <c r="C4" s="1034"/>
      <c r="D4" s="1190" t="s">
        <v>110</v>
      </c>
      <c r="E4" s="1191"/>
      <c r="F4" s="1191"/>
      <c r="G4" s="1192"/>
      <c r="H4" s="143" t="s">
        <v>111</v>
      </c>
    </row>
    <row r="5" spans="1:19" customFormat="1" ht="95.25" customHeight="1">
      <c r="B5" s="1034"/>
      <c r="C5" s="1034"/>
      <c r="D5" s="1190"/>
      <c r="E5" s="1192"/>
      <c r="F5" s="1058"/>
      <c r="G5" s="1187"/>
      <c r="H5" s="163"/>
    </row>
    <row r="6" spans="1:19" s="62" customFormat="1">
      <c r="B6" s="1034"/>
      <c r="C6" s="1034"/>
      <c r="D6" s="1196" t="s">
        <v>726</v>
      </c>
      <c r="E6" s="1197"/>
      <c r="F6" s="1188" t="s">
        <v>733</v>
      </c>
      <c r="G6" s="1189"/>
      <c r="H6" s="323" t="s">
        <v>117</v>
      </c>
    </row>
    <row r="7" spans="1:19" s="62" customFormat="1" ht="21.75" customHeight="1">
      <c r="B7" s="1032" t="s">
        <v>361</v>
      </c>
      <c r="C7" s="1032"/>
      <c r="D7" s="1209" t="s">
        <v>362</v>
      </c>
      <c r="E7" s="1210"/>
      <c r="F7" s="1052" t="s">
        <v>362</v>
      </c>
      <c r="G7" s="1055"/>
      <c r="H7" s="113" t="s">
        <v>362</v>
      </c>
    </row>
    <row r="8" spans="1:19" s="429" customFormat="1" ht="15" customHeight="1">
      <c r="B8" s="1032" t="s">
        <v>96</v>
      </c>
      <c r="C8" s="1032"/>
      <c r="D8" s="1180" t="s">
        <v>97</v>
      </c>
      <c r="E8" s="1181"/>
      <c r="F8" s="1062" t="s">
        <v>97</v>
      </c>
      <c r="G8" s="1064"/>
      <c r="H8" s="114" t="s">
        <v>97</v>
      </c>
    </row>
    <row r="9" spans="1:19" s="429" customFormat="1" ht="15" customHeight="1">
      <c r="B9" s="1127" t="s">
        <v>100</v>
      </c>
      <c r="C9" s="1127"/>
      <c r="D9" s="1180" t="s">
        <v>101</v>
      </c>
      <c r="E9" s="1181"/>
      <c r="F9" s="1207" t="s">
        <v>101</v>
      </c>
      <c r="G9" s="1208"/>
      <c r="H9" s="313" t="s">
        <v>101</v>
      </c>
    </row>
    <row r="10" spans="1:19" customFormat="1" ht="15" customHeight="1">
      <c r="B10" s="1155" t="s">
        <v>350</v>
      </c>
      <c r="C10" s="530" t="s">
        <v>223</v>
      </c>
      <c r="D10" s="961" t="s">
        <v>727</v>
      </c>
      <c r="E10" s="531" t="s">
        <v>363</v>
      </c>
      <c r="F10" s="532" t="s">
        <v>756</v>
      </c>
      <c r="G10" s="533" t="s">
        <v>363</v>
      </c>
      <c r="H10" s="531" t="s">
        <v>365</v>
      </c>
      <c r="I10" s="429"/>
    </row>
    <row r="11" spans="1:19" customFormat="1" ht="33.75">
      <c r="B11" s="1156"/>
      <c r="C11" s="534" t="s">
        <v>225</v>
      </c>
      <c r="D11" s="535" t="s">
        <v>226</v>
      </c>
      <c r="E11" s="535" t="s">
        <v>226</v>
      </c>
      <c r="F11" s="536" t="s">
        <v>366</v>
      </c>
      <c r="G11" s="537" t="s">
        <v>367</v>
      </c>
      <c r="H11" s="535" t="s">
        <v>226</v>
      </c>
      <c r="I11" s="429"/>
    </row>
    <row r="12" spans="1:19" customFormat="1">
      <c r="B12" s="1157"/>
      <c r="C12" s="538" t="s">
        <v>355</v>
      </c>
      <c r="D12" s="1182" t="s">
        <v>349</v>
      </c>
      <c r="E12" s="1183"/>
      <c r="F12" s="1201" t="s">
        <v>349</v>
      </c>
      <c r="G12" s="1201"/>
      <c r="H12" s="539" t="s">
        <v>349</v>
      </c>
    </row>
    <row r="13" spans="1:19" customFormat="1" ht="60" customHeight="1">
      <c r="A13" s="24"/>
      <c r="B13" s="1198" t="s">
        <v>146</v>
      </c>
      <c r="C13" s="317" t="s">
        <v>104</v>
      </c>
      <c r="D13" s="1176" t="s">
        <v>728</v>
      </c>
      <c r="E13" s="1177"/>
      <c r="F13" s="1202"/>
      <c r="G13" s="1203"/>
      <c r="H13" s="541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</row>
    <row r="14" spans="1:19" s="429" customFormat="1" ht="15" customHeight="1">
      <c r="B14" s="1199"/>
      <c r="C14" s="117" t="s">
        <v>147</v>
      </c>
      <c r="D14" s="1178">
        <f>'Петли, защ, скр ручки_база'!N64*скидки_наценки!$D$10*скидки_наценки!$F$10/скидки_наценки!$B$4</f>
        <v>4470</v>
      </c>
      <c r="E14" s="1179"/>
      <c r="F14" s="1204">
        <f>'Петли, защ, скр ручки_база'!O64*скидки_наценки!$D$10*скидки_наценки!$F$10/скидки_наценки!$B$4</f>
        <v>0</v>
      </c>
      <c r="G14" s="1205"/>
      <c r="H14" s="421" t="s">
        <v>244</v>
      </c>
    </row>
    <row r="15" spans="1:19" customFormat="1" ht="60" customHeight="1">
      <c r="A15" s="24"/>
      <c r="B15" s="1199"/>
      <c r="C15" s="115" t="s">
        <v>189</v>
      </c>
      <c r="D15" s="1176" t="s">
        <v>729</v>
      </c>
      <c r="E15" s="1177"/>
      <c r="F15" s="440"/>
      <c r="G15" s="441" t="s">
        <v>370</v>
      </c>
      <c r="H15" s="347" t="s">
        <v>371</v>
      </c>
      <c r="I15" s="349"/>
      <c r="J15" s="24"/>
      <c r="K15" s="24"/>
      <c r="L15" s="24"/>
      <c r="M15" s="24"/>
      <c r="N15" s="24"/>
      <c r="O15" s="24"/>
      <c r="P15" s="24"/>
      <c r="Q15" s="24"/>
      <c r="R15" s="24"/>
      <c r="S15" s="24"/>
    </row>
    <row r="16" spans="1:19" s="429" customFormat="1" ht="15" customHeight="1">
      <c r="B16" s="1199"/>
      <c r="C16" s="117" t="s">
        <v>147</v>
      </c>
      <c r="D16" s="1178">
        <f>'Петли, защ, скр ручки_база'!N66*скидки_наценки!$D$10*скидки_наценки!$F$10/скидки_наценки!$B$4</f>
        <v>3930</v>
      </c>
      <c r="E16" s="1179"/>
      <c r="F16" s="1204">
        <f>'Петли, защ, скр ручки_база'!P66*скидки_наценки!$D$10*скидки_наценки!$F$10/скидки_наценки!$B$4</f>
        <v>3420</v>
      </c>
      <c r="G16" s="1206"/>
      <c r="H16" s="421">
        <f>'Петли, защ, скр ручки_база'!Q66*скидки_наценки!$D$10*скидки_наценки!$F$10/скидки_наценки!$B$4</f>
        <v>3740</v>
      </c>
    </row>
    <row r="17" spans="1:17" ht="60" customHeight="1">
      <c r="B17" s="1199"/>
      <c r="C17" s="115" t="s">
        <v>372</v>
      </c>
      <c r="D17" s="1184" t="s">
        <v>724</v>
      </c>
      <c r="E17" s="1185"/>
      <c r="F17" s="543"/>
      <c r="G17" s="544" t="s">
        <v>374</v>
      </c>
      <c r="H17" s="347" t="s">
        <v>374</v>
      </c>
    </row>
    <row r="18" spans="1:17" s="429" customFormat="1" ht="15" customHeight="1">
      <c r="B18" s="1199"/>
      <c r="C18" s="117" t="s">
        <v>147</v>
      </c>
      <c r="D18" s="1178" t="s">
        <v>244</v>
      </c>
      <c r="E18" s="1179"/>
      <c r="F18" s="545"/>
      <c r="G18" s="546">
        <f>'Петли, защ, скр ручки_база'!P68*скидки_наценки!$D$10*скидки_наценки!$F$10/скидки_наценки!$B$4</f>
        <v>3940</v>
      </c>
      <c r="H18" s="421">
        <f>'Петли, защ, скр ручки_база'!Q68*скидки_наценки!$D$10*скидки_наценки!$F$10/скидки_наценки!$B$4</f>
        <v>4040</v>
      </c>
    </row>
    <row r="19" spans="1:17" ht="60" customHeight="1">
      <c r="B19" s="1199"/>
      <c r="C19" s="121" t="s">
        <v>209</v>
      </c>
      <c r="D19" s="1176" t="s">
        <v>376</v>
      </c>
      <c r="E19" s="1177"/>
      <c r="F19" s="547"/>
      <c r="G19" s="548" t="s">
        <v>376</v>
      </c>
      <c r="H19" s="347" t="s">
        <v>376</v>
      </c>
    </row>
    <row r="20" spans="1:17" s="429" customFormat="1" ht="15" customHeight="1">
      <c r="B20" s="1199"/>
      <c r="C20" s="117" t="s">
        <v>147</v>
      </c>
      <c r="D20" s="1178">
        <f>'Петли, защ, скр ручки_база'!N70*скидки_наценки!$D$10*скидки_наценки!$F$10/скидки_наценки!$B$4</f>
        <v>3930</v>
      </c>
      <c r="E20" s="1179"/>
      <c r="F20" s="545"/>
      <c r="G20" s="546">
        <f>'Петли, защ, скр ручки_база'!P70*скидки_наценки!$D$10*скидки_наценки!$F$10/скидки_наценки!$B$4</f>
        <v>3820</v>
      </c>
      <c r="H20" s="421">
        <f>'Петли, защ, скр ручки_база'!Q70*скидки_наценки!$D$10*скидки_наценки!$F$10/скидки_наценки!$B$4</f>
        <v>4020</v>
      </c>
    </row>
    <row r="21" spans="1:17" ht="60" customHeight="1">
      <c r="B21" s="1199"/>
      <c r="C21" s="121" t="s">
        <v>105</v>
      </c>
      <c r="D21" s="1176" t="s">
        <v>730</v>
      </c>
      <c r="E21" s="1177"/>
      <c r="F21" s="547"/>
      <c r="G21" s="548" t="s">
        <v>378</v>
      </c>
      <c r="H21" s="347" t="s">
        <v>378</v>
      </c>
    </row>
    <row r="22" spans="1:17" s="429" customFormat="1" ht="15" customHeight="1">
      <c r="B22" s="1199"/>
      <c r="C22" s="117" t="s">
        <v>147</v>
      </c>
      <c r="D22" s="1178">
        <f>'Петли, защ, скр ручки_база'!N72*скидки_наценки!$D$10*скидки_наценки!$F$10/скидки_наценки!$B$4</f>
        <v>4900</v>
      </c>
      <c r="E22" s="1179"/>
      <c r="F22" s="545"/>
      <c r="G22" s="546">
        <f>'Петли, защ, скр ручки_база'!P72*скидки_наценки!$D$10*скидки_наценки!$F$10/скидки_наценки!$B$4</f>
        <v>3520</v>
      </c>
      <c r="H22" s="421">
        <f>'Петли, защ, скр ручки_база'!Q72*скидки_наценки!$D$10*скидки_наценки!$F$10/скидки_наценки!$B$4</f>
        <v>3940</v>
      </c>
    </row>
    <row r="23" spans="1:17" ht="60" customHeight="1">
      <c r="B23" s="1199"/>
      <c r="C23" s="122" t="s">
        <v>379</v>
      </c>
      <c r="D23" s="1176" t="s">
        <v>731</v>
      </c>
      <c r="E23" s="1177"/>
      <c r="F23" s="547"/>
      <c r="G23" s="548" t="s">
        <v>381</v>
      </c>
      <c r="H23" s="347" t="s">
        <v>381</v>
      </c>
    </row>
    <row r="24" spans="1:17" s="429" customFormat="1" ht="15" customHeight="1">
      <c r="B24" s="1199"/>
      <c r="C24" s="117" t="s">
        <v>147</v>
      </c>
      <c r="D24" s="1178">
        <f>'Петли, защ, скр ручки_база'!N74*скидки_наценки!$D$10*скидки_наценки!$F$10/скидки_наценки!$B$4</f>
        <v>4470</v>
      </c>
      <c r="E24" s="1179"/>
      <c r="F24" s="545"/>
      <c r="G24" s="546">
        <f>'Петли, защ, скр ручки_база'!P74*скидки_наценки!$D$10*скидки_наценки!$F$10/скидки_наценки!$B$4</f>
        <v>4420</v>
      </c>
      <c r="H24" s="421">
        <f>'Петли, защ, скр ручки_база'!Q74*скидки_наценки!$D$10*скидки_наценки!$F$10/скидки_наценки!$B$4</f>
        <v>5000</v>
      </c>
    </row>
    <row r="25" spans="1:17" ht="60" customHeight="1">
      <c r="B25" s="1199"/>
      <c r="C25" s="122" t="s">
        <v>382</v>
      </c>
      <c r="D25" s="1176" t="s">
        <v>384</v>
      </c>
      <c r="E25" s="1177"/>
      <c r="F25" s="547"/>
      <c r="G25" s="548" t="s">
        <v>384</v>
      </c>
      <c r="H25" s="347" t="s">
        <v>384</v>
      </c>
    </row>
    <row r="26" spans="1:17" s="429" customFormat="1" ht="15" customHeight="1">
      <c r="B26" s="1200"/>
      <c r="C26" s="117" t="s">
        <v>147</v>
      </c>
      <c r="D26" s="1178">
        <f>'Петли, защ, скр ручки_база'!N76*скидки_наценки!$D$10*скидки_наценки!$F$10/скидки_наценки!$B$4</f>
        <v>4470</v>
      </c>
      <c r="E26" s="1179"/>
      <c r="F26" s="545"/>
      <c r="G26" s="546">
        <f>'Петли, защ, скр ручки_база'!P76*скидки_наценки!$D$10*скидки_наценки!$F$10/скидки_наценки!$B$4</f>
        <v>3940</v>
      </c>
      <c r="H26" s="421">
        <f>'Петли, защ, скр ручки_база'!Q76*скидки_наценки!$D$10*скидки_наценки!$F$10/скидки_наценки!$B$4</f>
        <v>4260</v>
      </c>
    </row>
    <row r="27" spans="1:17" s="429" customFormat="1" ht="15" customHeight="1"/>
    <row r="28" spans="1:17" s="429" customFormat="1" ht="15" customHeight="1"/>
    <row r="29" spans="1:17" s="429" customFormat="1" ht="15" customHeight="1">
      <c r="D29" s="1167" t="s">
        <v>724</v>
      </c>
      <c r="E29" s="1168"/>
      <c r="F29" s="1168" t="s">
        <v>385</v>
      </c>
      <c r="G29" s="1168"/>
      <c r="H29" s="1168"/>
    </row>
    <row r="30" spans="1:17" ht="19.5" customHeight="1">
      <c r="A30" s="549"/>
      <c r="B30" s="549"/>
      <c r="C30" s="1175" t="s">
        <v>721</v>
      </c>
      <c r="D30" s="1175"/>
      <c r="E30" s="1175"/>
      <c r="F30" s="1175"/>
      <c r="G30" s="1175"/>
      <c r="H30" s="962">
        <f>'Петли, защ, скр ручки_база'!Q78*скидки_наценки!$D$10*скидки_наценки!$F$10/скидки_наценки!$B$4</f>
        <v>250</v>
      </c>
      <c r="I30" s="284"/>
      <c r="J30" s="284"/>
      <c r="K30" s="64"/>
      <c r="L30" s="284"/>
      <c r="M30" s="247"/>
      <c r="N30" s="284"/>
      <c r="O30" s="64"/>
      <c r="P30" s="284"/>
      <c r="Q30" s="247"/>
    </row>
    <row r="31" spans="1:17" ht="15.75" thickBot="1">
      <c r="A31" s="549"/>
      <c r="B31" s="549"/>
      <c r="E31" s="550"/>
      <c r="I31" s="284"/>
      <c r="J31" s="284"/>
      <c r="K31" s="64"/>
      <c r="L31" s="284"/>
      <c r="M31" s="247"/>
      <c r="N31" s="284"/>
      <c r="O31" s="64"/>
      <c r="P31" s="284"/>
      <c r="Q31" s="247"/>
    </row>
    <row r="32" spans="1:17" ht="18.75" customHeight="1">
      <c r="A32" s="247"/>
      <c r="B32" s="247"/>
      <c r="C32" s="1169" t="s">
        <v>732</v>
      </c>
      <c r="D32" s="1170"/>
      <c r="E32" s="1170"/>
      <c r="F32" s="1170"/>
      <c r="G32" s="1170"/>
      <c r="H32" s="1171"/>
      <c r="I32" s="284"/>
      <c r="J32" s="561"/>
      <c r="K32" s="561"/>
      <c r="L32" s="561"/>
      <c r="M32" s="247"/>
      <c r="N32" s="284"/>
      <c r="O32" s="64"/>
      <c r="P32" s="284"/>
      <c r="Q32" s="247"/>
    </row>
    <row r="33" spans="1:17" s="429" customFormat="1" ht="18.75" customHeight="1" thickBot="1">
      <c r="A33" s="551"/>
      <c r="B33" s="552"/>
      <c r="C33" s="1172"/>
      <c r="D33" s="1173"/>
      <c r="E33" s="1173"/>
      <c r="F33" s="1173"/>
      <c r="G33" s="1173"/>
      <c r="H33" s="1174"/>
      <c r="I33" s="554"/>
      <c r="J33" s="562"/>
      <c r="K33" s="551"/>
      <c r="L33" s="551"/>
      <c r="M33" s="551"/>
      <c r="N33" s="563"/>
      <c r="O33" s="563"/>
      <c r="P33" s="563"/>
      <c r="Q33" s="551"/>
    </row>
    <row r="34" spans="1:17" s="2" customFormat="1" ht="12.75" customHeight="1">
      <c r="A34" s="555"/>
      <c r="B34" s="556"/>
      <c r="C34" s="557"/>
      <c r="D34" s="557"/>
      <c r="E34" s="558"/>
      <c r="F34" s="558"/>
      <c r="G34" s="558"/>
      <c r="H34" s="558"/>
      <c r="I34" s="559"/>
      <c r="J34" s="564"/>
      <c r="K34" s="564"/>
      <c r="L34" s="564"/>
      <c r="M34" s="555"/>
      <c r="N34" s="565"/>
      <c r="O34" s="565"/>
      <c r="P34" s="565"/>
      <c r="Q34" s="555"/>
    </row>
    <row r="35" spans="1:17" customFormat="1" ht="15.75">
      <c r="A35" s="64"/>
      <c r="B35" s="552"/>
      <c r="C35" s="553"/>
      <c r="D35" s="553"/>
      <c r="E35" s="123"/>
      <c r="F35" s="123"/>
      <c r="G35" s="123"/>
      <c r="H35" s="123"/>
      <c r="I35" s="554"/>
      <c r="J35" s="562"/>
      <c r="K35" s="562"/>
      <c r="L35" s="562"/>
      <c r="M35" s="64"/>
      <c r="N35" s="563"/>
      <c r="O35" s="563"/>
      <c r="P35" s="563"/>
      <c r="Q35" s="64"/>
    </row>
    <row r="36" spans="1:17" customFormat="1" ht="15.75">
      <c r="A36" s="64"/>
      <c r="B36" s="552"/>
      <c r="C36" s="553"/>
      <c r="D36" s="553"/>
      <c r="E36" s="123"/>
      <c r="F36" s="123"/>
      <c r="G36" s="123"/>
      <c r="H36" s="123"/>
      <c r="I36" s="554"/>
      <c r="J36" s="562"/>
      <c r="K36" s="562"/>
      <c r="L36" s="562"/>
      <c r="M36" s="64"/>
      <c r="N36" s="563"/>
      <c r="O36" s="563"/>
      <c r="P36" s="563"/>
      <c r="Q36" s="64"/>
    </row>
    <row r="37" spans="1:17" s="2" customFormat="1" ht="15.75">
      <c r="A37" s="555"/>
      <c r="B37" s="556"/>
      <c r="C37" s="557"/>
      <c r="D37" s="557"/>
      <c r="E37" s="558"/>
      <c r="F37" s="558"/>
      <c r="G37" s="558"/>
      <c r="H37" s="558"/>
      <c r="I37" s="559"/>
      <c r="J37" s="564"/>
      <c r="K37" s="564"/>
      <c r="L37" s="564"/>
      <c r="M37" s="555"/>
      <c r="N37" s="565"/>
      <c r="O37" s="565"/>
      <c r="P37" s="565"/>
      <c r="Q37" s="555"/>
    </row>
    <row r="38" spans="1:17" customFormat="1" ht="15.75">
      <c r="A38" s="64"/>
      <c r="B38" s="552"/>
      <c r="C38" s="553"/>
      <c r="D38" s="553"/>
      <c r="E38" s="123"/>
      <c r="F38" s="123"/>
      <c r="G38" s="123"/>
      <c r="H38" s="123"/>
      <c r="I38" s="554"/>
      <c r="J38" s="562"/>
      <c r="K38" s="562"/>
      <c r="L38" s="562"/>
      <c r="M38" s="64"/>
      <c r="N38" s="563"/>
      <c r="O38" s="563"/>
      <c r="P38" s="563"/>
      <c r="Q38" s="64"/>
    </row>
    <row r="39" spans="1:17" customFormat="1" ht="15.75">
      <c r="A39" s="64"/>
      <c r="B39" s="552"/>
      <c r="C39" s="553"/>
      <c r="D39" s="553"/>
      <c r="E39" s="123"/>
      <c r="F39" s="123"/>
      <c r="G39" s="123"/>
      <c r="H39" s="123"/>
      <c r="I39" s="554"/>
      <c r="J39" s="562"/>
      <c r="K39" s="562"/>
      <c r="L39" s="562"/>
      <c r="M39" s="64"/>
      <c r="N39" s="563"/>
      <c r="O39" s="563"/>
      <c r="P39" s="563"/>
      <c r="Q39" s="64"/>
    </row>
    <row r="40" spans="1:17" customFormat="1" ht="27.75" customHeight="1">
      <c r="A40" s="64"/>
      <c r="B40" s="552"/>
      <c r="C40" s="553"/>
      <c r="D40" s="553"/>
      <c r="E40" s="64"/>
      <c r="F40" s="123"/>
      <c r="G40" s="123"/>
      <c r="H40" s="123"/>
      <c r="I40" s="554"/>
      <c r="J40" s="562"/>
      <c r="K40" s="562"/>
      <c r="L40" s="562"/>
      <c r="M40" s="64"/>
      <c r="N40" s="563"/>
      <c r="O40" s="64"/>
      <c r="P40" s="64"/>
      <c r="Q40" s="64"/>
    </row>
    <row r="41" spans="1:17" customFormat="1" ht="15.75">
      <c r="A41" s="64"/>
      <c r="B41" s="560"/>
      <c r="C41" s="553"/>
      <c r="D41" s="553"/>
      <c r="E41" s="123"/>
      <c r="F41" s="123"/>
      <c r="G41" s="123"/>
      <c r="H41" s="123"/>
      <c r="I41" s="64"/>
      <c r="J41" s="64"/>
      <c r="K41" s="64"/>
      <c r="L41" s="64"/>
      <c r="M41" s="64"/>
      <c r="N41" s="64"/>
      <c r="O41" s="64"/>
      <c r="P41" s="64"/>
      <c r="Q41" s="64"/>
    </row>
    <row r="42" spans="1:17">
      <c r="A42" s="247"/>
      <c r="B42" s="247"/>
      <c r="C42" s="64"/>
      <c r="D42" s="64"/>
      <c r="E42" s="247"/>
      <c r="F42" s="247"/>
      <c r="G42" s="247"/>
      <c r="H42" s="247"/>
      <c r="I42" s="247"/>
      <c r="J42" s="247"/>
      <c r="K42" s="247"/>
      <c r="L42" s="247"/>
      <c r="M42" s="247"/>
      <c r="N42" s="247"/>
      <c r="O42" s="247"/>
      <c r="P42" s="247"/>
      <c r="Q42" s="247"/>
    </row>
    <row r="43" spans="1:17">
      <c r="A43" s="247"/>
      <c r="B43" s="247"/>
      <c r="C43" s="247"/>
      <c r="D43" s="247"/>
      <c r="E43" s="247"/>
      <c r="F43" s="247"/>
      <c r="G43" s="247"/>
      <c r="H43" s="247"/>
      <c r="I43" s="247"/>
      <c r="J43" s="247"/>
      <c r="K43" s="247"/>
      <c r="L43" s="247"/>
      <c r="M43" s="247"/>
      <c r="N43" s="247"/>
      <c r="O43" s="247"/>
      <c r="P43" s="247"/>
      <c r="Q43" s="247"/>
    </row>
    <row r="44" spans="1:17">
      <c r="A44" s="247"/>
      <c r="B44" s="247"/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</row>
    <row r="45" spans="1:17">
      <c r="A45" s="247"/>
      <c r="B45" s="247"/>
      <c r="C45" s="247"/>
      <c r="D45" s="247"/>
      <c r="E45" s="247"/>
      <c r="F45" s="247"/>
      <c r="G45" s="247"/>
      <c r="H45" s="247"/>
      <c r="I45" s="247"/>
      <c r="J45" s="247"/>
      <c r="K45" s="247"/>
      <c r="L45" s="247"/>
      <c r="M45" s="247"/>
      <c r="N45" s="247"/>
      <c r="O45" s="247"/>
      <c r="P45" s="247"/>
      <c r="Q45" s="247"/>
    </row>
  </sheetData>
  <mergeCells count="42">
    <mergeCell ref="B10:B12"/>
    <mergeCell ref="B13:B26"/>
    <mergeCell ref="B3:C6"/>
    <mergeCell ref="F12:G12"/>
    <mergeCell ref="F13:G13"/>
    <mergeCell ref="F14:G14"/>
    <mergeCell ref="F16:G16"/>
    <mergeCell ref="B7:C7"/>
    <mergeCell ref="F7:G7"/>
    <mergeCell ref="B8:C8"/>
    <mergeCell ref="F8:G8"/>
    <mergeCell ref="B9:C9"/>
    <mergeCell ref="F9:G9"/>
    <mergeCell ref="D7:E7"/>
    <mergeCell ref="D20:E20"/>
    <mergeCell ref="D21:E21"/>
    <mergeCell ref="B2:H2"/>
    <mergeCell ref="F5:G5"/>
    <mergeCell ref="F6:G6"/>
    <mergeCell ref="D4:G4"/>
    <mergeCell ref="D3:H3"/>
    <mergeCell ref="D5:E5"/>
    <mergeCell ref="D6:E6"/>
    <mergeCell ref="D22:E22"/>
    <mergeCell ref="D8:E8"/>
    <mergeCell ref="D9:E9"/>
    <mergeCell ref="D12:E12"/>
    <mergeCell ref="D16:E16"/>
    <mergeCell ref="D17:E17"/>
    <mergeCell ref="D13:E13"/>
    <mergeCell ref="D14:E14"/>
    <mergeCell ref="D15:E15"/>
    <mergeCell ref="D18:E18"/>
    <mergeCell ref="D19:E19"/>
    <mergeCell ref="D29:E29"/>
    <mergeCell ref="C32:H33"/>
    <mergeCell ref="C30:G30"/>
    <mergeCell ref="D23:E23"/>
    <mergeCell ref="D24:E24"/>
    <mergeCell ref="D25:E25"/>
    <mergeCell ref="D26:E26"/>
    <mergeCell ref="F29:H29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2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L38"/>
  <sheetViews>
    <sheetView view="pageBreakPreview" zoomScale="70" zoomScaleNormal="100" workbookViewId="0">
      <pane xSplit="9" ySplit="7" topLeftCell="J8" activePane="bottomRight" state="frozen"/>
      <selection pane="topRight"/>
      <selection pane="bottomLeft"/>
      <selection pane="bottomRight" activeCell="G22" sqref="G22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4" width="22.42578125" style="24" customWidth="1"/>
    <col min="5" max="5" width="20.7109375" style="24" customWidth="1"/>
    <col min="6" max="6" width="21.7109375" style="24" customWidth="1"/>
    <col min="7" max="7" width="20.7109375" style="24" customWidth="1"/>
    <col min="8" max="8" width="23.7109375" style="24" customWidth="1"/>
    <col min="9" max="11" width="26.28515625" style="24" customWidth="1"/>
    <col min="12" max="16384" width="27.28515625" style="24"/>
  </cols>
  <sheetData>
    <row r="1" spans="2:12" s="21" customFormat="1">
      <c r="B1" s="3" t="s">
        <v>20</v>
      </c>
    </row>
    <row r="2" spans="2:12" customFormat="1" ht="15" customHeight="1">
      <c r="B2" s="423"/>
      <c r="C2" s="424"/>
      <c r="D2" s="1060" t="s">
        <v>128</v>
      </c>
      <c r="E2" s="1080"/>
      <c r="F2" s="1080"/>
      <c r="G2" s="1080"/>
      <c r="H2" s="1080"/>
      <c r="I2" s="1080"/>
      <c r="J2" s="1080"/>
      <c r="K2" s="1061"/>
    </row>
    <row r="3" spans="2:12" customFormat="1" ht="65.25" customHeight="1">
      <c r="B3" s="1037"/>
      <c r="C3" s="1076"/>
      <c r="D3" s="1048"/>
      <c r="E3" s="1048"/>
      <c r="F3" s="1048"/>
      <c r="G3" s="1048"/>
      <c r="H3" s="1048"/>
      <c r="I3" s="1188"/>
      <c r="K3" s="323"/>
    </row>
    <row r="4" spans="2:12" s="521" customFormat="1" ht="12.75" customHeight="1">
      <c r="B4" s="1037"/>
      <c r="C4" s="1076"/>
      <c r="D4" s="1049" t="s">
        <v>129</v>
      </c>
      <c r="E4" s="1050"/>
      <c r="F4" s="1050"/>
      <c r="G4" s="1049" t="s">
        <v>130</v>
      </c>
      <c r="H4" s="1050"/>
      <c r="I4" s="1050"/>
      <c r="J4" s="1036" t="s">
        <v>386</v>
      </c>
      <c r="K4" s="1213" t="s">
        <v>387</v>
      </c>
    </row>
    <row r="5" spans="2:12" s="521" customFormat="1" ht="12.75" customHeight="1">
      <c r="B5" s="1037"/>
      <c r="C5" s="1076"/>
      <c r="D5" s="1049" t="s">
        <v>131</v>
      </c>
      <c r="E5" s="1051"/>
      <c r="F5" s="425" t="s">
        <v>132</v>
      </c>
      <c r="G5" s="1049" t="s">
        <v>131</v>
      </c>
      <c r="H5" s="1051"/>
      <c r="I5" s="425" t="s">
        <v>132</v>
      </c>
      <c r="J5" s="1040"/>
      <c r="K5" s="1160"/>
    </row>
    <row r="6" spans="2:12" customFormat="1">
      <c r="B6" s="1039"/>
      <c r="C6" s="1077"/>
      <c r="D6" s="111" t="s">
        <v>133</v>
      </c>
      <c r="E6" s="111" t="s">
        <v>134</v>
      </c>
      <c r="F6" s="111" t="s">
        <v>135</v>
      </c>
      <c r="G6" s="111" t="s">
        <v>133</v>
      </c>
      <c r="H6" s="111" t="s">
        <v>136</v>
      </c>
      <c r="I6" s="111" t="s">
        <v>137</v>
      </c>
      <c r="J6" s="111" t="s">
        <v>388</v>
      </c>
      <c r="K6" s="523" t="s">
        <v>143</v>
      </c>
    </row>
    <row r="7" spans="2:12" s="429" customFormat="1" ht="11.25" customHeight="1">
      <c r="B7" s="1032" t="s">
        <v>96</v>
      </c>
      <c r="C7" s="1052"/>
      <c r="D7" s="114" t="s">
        <v>138</v>
      </c>
      <c r="E7" s="114" t="s">
        <v>123</v>
      </c>
      <c r="F7" s="114" t="s">
        <v>123</v>
      </c>
      <c r="G7" s="114" t="s">
        <v>138</v>
      </c>
      <c r="H7" s="114" t="s">
        <v>123</v>
      </c>
      <c r="I7" s="114" t="s">
        <v>123</v>
      </c>
      <c r="J7" s="114" t="s">
        <v>123</v>
      </c>
      <c r="K7" s="114" t="s">
        <v>123</v>
      </c>
    </row>
    <row r="8" spans="2:12" s="429" customFormat="1" ht="11.25" customHeight="1">
      <c r="B8" s="1032" t="s">
        <v>100</v>
      </c>
      <c r="C8" s="1052"/>
      <c r="D8" s="426" t="s">
        <v>101</v>
      </c>
      <c r="E8" s="114" t="s">
        <v>102</v>
      </c>
      <c r="F8" s="114" t="s">
        <v>102</v>
      </c>
      <c r="G8" s="426" t="s">
        <v>101</v>
      </c>
      <c r="H8" s="114" t="s">
        <v>102</v>
      </c>
      <c r="I8" s="114" t="s">
        <v>102</v>
      </c>
      <c r="J8" s="114" t="s">
        <v>102</v>
      </c>
      <c r="K8" s="114" t="s">
        <v>102</v>
      </c>
    </row>
    <row r="9" spans="2:12" s="429" customFormat="1" ht="60" customHeight="1">
      <c r="B9" s="1211"/>
      <c r="C9" s="115" t="s">
        <v>189</v>
      </c>
      <c r="D9" s="116" t="s">
        <v>389</v>
      </c>
      <c r="E9" s="116" t="s">
        <v>369</v>
      </c>
      <c r="F9" s="116" t="s">
        <v>369</v>
      </c>
      <c r="G9" s="116" t="s">
        <v>389</v>
      </c>
      <c r="H9" s="116" t="s">
        <v>369</v>
      </c>
      <c r="I9" s="116" t="s">
        <v>369</v>
      </c>
      <c r="J9" s="116" t="s">
        <v>390</v>
      </c>
      <c r="K9" s="116"/>
    </row>
    <row r="10" spans="2:12" s="429" customFormat="1" ht="21">
      <c r="B10" s="1211"/>
      <c r="C10" s="117" t="s">
        <v>147</v>
      </c>
      <c r="D10" s="119">
        <f>'Петли, защ, скр ручки_база'!D91*скидки_наценки!$D$10*скидки_наценки!$F$10/скидки_наценки!$B$4</f>
        <v>3580</v>
      </c>
      <c r="E10" s="119">
        <f>'Петли, защ, скр ручки_база'!E91*скидки_наценки!$D$10*скидки_наценки!$F$10/скидки_наценки!$B$4</f>
        <v>1680</v>
      </c>
      <c r="F10" s="119">
        <f>'Петли, защ, скр ручки_база'!F91*скидки_наценки!$D$10*скидки_наценки!$F$10/скидки_наценки!$B$4</f>
        <v>1460</v>
      </c>
      <c r="G10" s="119">
        <f>'Петли, защ, скр ручки_база'!G91*скидки_наценки!$D$10*скидки_наценки!$F$10/скидки_наценки!$B$4</f>
        <v>3640</v>
      </c>
      <c r="H10" s="119">
        <f>'Петли, защ, скр ручки_база'!H91*скидки_наценки!$D$10*скидки_наценки!$F$10/скидки_наценки!$B$4</f>
        <v>1680</v>
      </c>
      <c r="I10" s="119">
        <f>'Петли, защ, скр ручки_база'!I91*скидки_наценки!$D$10*скидки_наценки!$F$10/скидки_наценки!$B$4</f>
        <v>1460</v>
      </c>
      <c r="J10" s="119">
        <f>'Петли, защ, скр ручки_база'!J91*скидки_наценки!$D$10*скидки_наценки!$F$10/скидки_наценки!$B$4</f>
        <v>250</v>
      </c>
      <c r="K10" s="119">
        <f>'Петли, защ, скр ручки_база'!K91*скидки_наценки!$D$10*скидки_наценки!$F$10/скидки_наценки!$B$4</f>
        <v>600</v>
      </c>
    </row>
    <row r="11" spans="2:12" s="429" customFormat="1" ht="60" customHeight="1">
      <c r="B11" s="1211"/>
      <c r="C11" s="115" t="s">
        <v>372</v>
      </c>
      <c r="D11" s="116" t="s">
        <v>391</v>
      </c>
      <c r="E11" s="116" t="s">
        <v>373</v>
      </c>
      <c r="F11" s="116" t="s">
        <v>373</v>
      </c>
      <c r="G11" s="116" t="s">
        <v>391</v>
      </c>
      <c r="H11" s="116" t="s">
        <v>373</v>
      </c>
      <c r="I11" s="116" t="s">
        <v>373</v>
      </c>
      <c r="J11" s="116"/>
      <c r="K11" s="116"/>
    </row>
    <row r="12" spans="2:12" s="429" customFormat="1" ht="21">
      <c r="B12" s="1211"/>
      <c r="C12" s="117" t="s">
        <v>147</v>
      </c>
      <c r="D12" s="119">
        <f>'Петли, защ, скр ручки_база'!D93*скидки_наценки!$D$10*скидки_наценки!$F$10/скидки_наценки!$B$4</f>
        <v>3520</v>
      </c>
      <c r="E12" s="119">
        <f>'Петли, защ, скр ручки_база'!E93*скидки_наценки!$D$10*скидки_наценки!$F$10/скидки_наценки!$B$4</f>
        <v>1680</v>
      </c>
      <c r="F12" s="119">
        <f>'Петли, защ, скр ручки_база'!F93*скидки_наценки!$D$10*скидки_наценки!$F$10/скидки_наценки!$B$4</f>
        <v>1460</v>
      </c>
      <c r="G12" s="119">
        <f>'Петли, защ, скр ручки_база'!G93*скидки_наценки!$D$10*скидки_наценки!$F$10/скидки_наценки!$B$4</f>
        <v>3520</v>
      </c>
      <c r="H12" s="119">
        <f>'Петли, защ, скр ручки_база'!H93*скидки_наценки!$D$10*скидки_наценки!$F$10/скидки_наценки!$B$4</f>
        <v>1680</v>
      </c>
      <c r="I12" s="119">
        <f>'Петли, защ, скр ручки_база'!I93*скидки_наценки!$D$10*скидки_наценки!$F$10/скидки_наценки!$B$4</f>
        <v>1460</v>
      </c>
      <c r="J12" s="119" t="s">
        <v>244</v>
      </c>
      <c r="K12" s="119">
        <f>'Петли, защ, скр ручки_база'!K93*скидки_наценки!$D$10*скидки_наценки!$F$10/скидки_наценки!$B$4</f>
        <v>600</v>
      </c>
      <c r="L12" s="524"/>
    </row>
    <row r="13" spans="2:12" s="429" customFormat="1" ht="60" customHeight="1">
      <c r="B13" s="1211"/>
      <c r="C13" s="115" t="s">
        <v>392</v>
      </c>
      <c r="D13" s="116"/>
      <c r="E13" s="116"/>
      <c r="F13" s="116" t="s">
        <v>393</v>
      </c>
      <c r="G13" s="116"/>
      <c r="H13" s="116"/>
      <c r="I13" s="116" t="s">
        <v>393</v>
      </c>
      <c r="J13" s="116"/>
      <c r="K13" s="116"/>
    </row>
    <row r="14" spans="2:12" s="429" customFormat="1" ht="21">
      <c r="B14" s="1211"/>
      <c r="C14" s="117" t="s">
        <v>147</v>
      </c>
      <c r="D14" s="119">
        <f>'Петли, защ, скр ручки_база'!D95*скидки_наценки!$D$10*скидки_наценки!$F$10/скидки_наценки!$B$4</f>
        <v>0</v>
      </c>
      <c r="E14" s="119" t="s">
        <v>244</v>
      </c>
      <c r="F14" s="119">
        <f>'Петли, защ, скр ручки_база'!F95*скидки_наценки!$D$10*скидки_наценки!$F$10/скидки_наценки!$B$4</f>
        <v>1460</v>
      </c>
      <c r="G14" s="119">
        <f>'Петли, защ, скр ручки_база'!G95*скидки_наценки!$D$10*скидки_наценки!$F$10/скидки_наценки!$B$4</f>
        <v>0</v>
      </c>
      <c r="H14" s="119">
        <f>'Петли, защ, скр ручки_база'!H95*скидки_наценки!$D$10*скидки_наценки!$F$10/скидки_наценки!$B$4</f>
        <v>1680</v>
      </c>
      <c r="I14" s="119">
        <f>'Петли, защ, скр ручки_база'!I95*скидки_наценки!$D$10*скидки_наценки!$F$10/скидки_наценки!$B$4</f>
        <v>1460</v>
      </c>
      <c r="J14" s="119" t="s">
        <v>244</v>
      </c>
      <c r="K14" s="119">
        <f>'Петли, защ, скр ручки_база'!K95*скидки_наценки!$D$10*скидки_наценки!$F$10/скидки_наценки!$B$4</f>
        <v>600</v>
      </c>
    </row>
    <row r="15" spans="2:12" s="429" customFormat="1" ht="60" customHeight="1">
      <c r="B15" s="1211"/>
      <c r="C15" s="121" t="s">
        <v>209</v>
      </c>
      <c r="D15" s="116" t="s">
        <v>394</v>
      </c>
      <c r="E15" s="116" t="s">
        <v>375</v>
      </c>
      <c r="F15" s="116" t="s">
        <v>375</v>
      </c>
      <c r="G15" s="116" t="s">
        <v>394</v>
      </c>
      <c r="H15" s="116" t="s">
        <v>375</v>
      </c>
      <c r="I15" s="116" t="s">
        <v>375</v>
      </c>
      <c r="J15" s="116" t="s">
        <v>395</v>
      </c>
      <c r="K15" s="116"/>
    </row>
    <row r="16" spans="2:12" s="429" customFormat="1" ht="21">
      <c r="B16" s="1211"/>
      <c r="C16" s="117" t="s">
        <v>147</v>
      </c>
      <c r="D16" s="119">
        <f>'Петли, защ, скр ручки_база'!D97*скидки_наценки!$D$10*скидки_наценки!$F$10/скидки_наценки!$B$4</f>
        <v>3960</v>
      </c>
      <c r="E16" s="119">
        <f>'Петли, защ, скр ручки_база'!E97*скидки_наценки!$D$10*скидки_наценки!$F$10/скидки_наценки!$B$4</f>
        <v>1680</v>
      </c>
      <c r="F16" s="119">
        <f>'Петли, защ, скр ручки_база'!F97*скидки_наценки!$D$10*скидки_наценки!$F$10/скидки_наценки!$B$4</f>
        <v>1460</v>
      </c>
      <c r="G16" s="119">
        <f>'Петли, защ, скр ручки_база'!G97*скидки_наценки!$D$10*скидки_наценки!$F$10/скидки_наценки!$B$4</f>
        <v>3640</v>
      </c>
      <c r="H16" s="119">
        <f>'Петли, защ, скр ручки_база'!H97*скидки_наценки!$D$10*скидки_наценки!$F$10/скидки_наценки!$B$4</f>
        <v>1680</v>
      </c>
      <c r="I16" s="119">
        <f>'Петли, защ, скр ручки_база'!I97*скидки_наценки!$D$10*скидки_наценки!$F$10/скидки_наценки!$B$4</f>
        <v>1460</v>
      </c>
      <c r="J16" s="119">
        <f>'Петли, защ, скр ручки_база'!J97*скидки_наценки!$D$10*скидки_наценки!$F$10/скидки_наценки!$B$4</f>
        <v>550</v>
      </c>
      <c r="K16" s="119">
        <f>'Петли, защ, скр ручки_база'!K97*скидки_наценки!$D$10*скидки_наценки!$F$10/скидки_наценки!$B$4</f>
        <v>600</v>
      </c>
    </row>
    <row r="17" spans="2:11" s="429" customFormat="1" ht="60" customHeight="1">
      <c r="B17" s="1211"/>
      <c r="C17" s="121" t="s">
        <v>105</v>
      </c>
      <c r="D17" s="116" t="s">
        <v>396</v>
      </c>
      <c r="E17" s="116" t="s">
        <v>397</v>
      </c>
      <c r="F17" s="116" t="s">
        <v>397</v>
      </c>
      <c r="G17" s="116" t="s">
        <v>396</v>
      </c>
      <c r="H17" s="116" t="s">
        <v>397</v>
      </c>
      <c r="I17" s="116" t="s">
        <v>397</v>
      </c>
      <c r="J17" s="116" t="s">
        <v>398</v>
      </c>
      <c r="K17" s="116"/>
    </row>
    <row r="18" spans="2:11" s="429" customFormat="1" ht="21">
      <c r="B18" s="1211"/>
      <c r="C18" s="117" t="s">
        <v>147</v>
      </c>
      <c r="D18" s="119">
        <f>'Петли, защ, скр ручки_база'!D99*скидки_наценки!$D$10*скидки_наценки!$F$10/скидки_наценки!$B$4</f>
        <v>3820</v>
      </c>
      <c r="E18" s="119">
        <f>'Петли, защ, скр ручки_база'!E99*скидки_наценки!$D$10*скидки_наценки!$F$10/скидки_наценки!$B$4</f>
        <v>1680</v>
      </c>
      <c r="F18" s="119">
        <f>'Петли, защ, скр ручки_база'!F99*скидки_наценки!$D$10*скидки_наценки!$F$10/скидки_наценки!$B$4</f>
        <v>1460</v>
      </c>
      <c r="G18" s="119">
        <f>'Петли, защ, скр ручки_база'!G99*скидки_наценки!$D$10*скидки_наценки!$F$10/скидки_наценки!$B$4</f>
        <v>4100</v>
      </c>
      <c r="H18" s="119">
        <f>'Петли, защ, скр ручки_база'!H99*скидки_наценки!$D$10*скидки_наценки!$F$10/скидки_наценки!$B$4</f>
        <v>1680</v>
      </c>
      <c r="I18" s="119">
        <f>'Петли, защ, скр ручки_база'!I99*скидки_наценки!$D$10*скидки_наценки!$F$10/скидки_наценки!$B$4</f>
        <v>1460</v>
      </c>
      <c r="J18" s="119">
        <f>'Петли, защ, скр ручки_база'!J99*скидки_наценки!$D$10*скидки_наценки!$F$10/скидки_наценки!$B$4</f>
        <v>550</v>
      </c>
      <c r="K18" s="119">
        <f>'Петли, защ, скр ручки_база'!K99*скидки_наценки!$D$10*скидки_наценки!$F$10/скидки_наценки!$B$4</f>
        <v>600</v>
      </c>
    </row>
    <row r="19" spans="2:11" s="429" customFormat="1" ht="60" customHeight="1">
      <c r="B19" s="1211"/>
      <c r="C19" s="122" t="s">
        <v>379</v>
      </c>
      <c r="D19" s="116" t="s">
        <v>348</v>
      </c>
      <c r="E19" s="116" t="s">
        <v>380</v>
      </c>
      <c r="F19" s="116" t="s">
        <v>380</v>
      </c>
      <c r="G19" s="116" t="s">
        <v>348</v>
      </c>
      <c r="H19" s="116" t="s">
        <v>380</v>
      </c>
      <c r="I19" s="116" t="s">
        <v>380</v>
      </c>
      <c r="J19" s="116" t="s">
        <v>399</v>
      </c>
      <c r="K19" s="116"/>
    </row>
    <row r="20" spans="2:11" s="429" customFormat="1" ht="21">
      <c r="B20" s="1211"/>
      <c r="C20" s="117" t="s">
        <v>147</v>
      </c>
      <c r="D20" s="119">
        <f>'Петли, защ, скр ручки_база'!D101*скидки_наценки!$D$10*скидки_наценки!$F$10/скидки_наценки!$B$4</f>
        <v>3340</v>
      </c>
      <c r="E20" s="119">
        <f>'Петли, защ, скр ручки_база'!E101*скидки_наценки!$D$10*скидки_наценки!$F$10/скидки_наценки!$B$4</f>
        <v>1680</v>
      </c>
      <c r="F20" s="119">
        <f>'Петли, защ, скр ручки_база'!F101*скидки_наценки!$D$10*скидки_наценки!$F$10/скидки_наценки!$B$4</f>
        <v>1460</v>
      </c>
      <c r="G20" s="119">
        <f>'Петли, защ, скр ручки_база'!G101*скидки_наценки!$D$10*скидки_наценки!$F$10/скидки_наценки!$B$4</f>
        <v>3280</v>
      </c>
      <c r="H20" s="119">
        <f>'Петли, защ, скр ручки_база'!H101*скидки_наценки!$D$10*скидки_наценки!$F$10/скидки_наценки!$B$4</f>
        <v>1680</v>
      </c>
      <c r="I20" s="119">
        <f>'Петли, защ, скр ручки_база'!I101*скидки_наценки!$D$10*скидки_наценки!$F$10/скидки_наценки!$B$4</f>
        <v>1460</v>
      </c>
      <c r="J20" s="119">
        <f>'Петли, защ, скр ручки_база'!J101*скидки_наценки!$D$10*скидки_наценки!$F$10/скидки_наценки!$B$4</f>
        <v>250</v>
      </c>
      <c r="K20" s="119">
        <f>'Петли, защ, скр ручки_база'!K101*скидки_наценки!$D$10*скидки_наценки!$F$10/скидки_наценки!$B$4</f>
        <v>600</v>
      </c>
    </row>
    <row r="21" spans="2:11" s="429" customFormat="1" ht="60" customHeight="1">
      <c r="B21" s="1211"/>
      <c r="C21" s="122" t="s">
        <v>382</v>
      </c>
      <c r="D21" s="116" t="s">
        <v>400</v>
      </c>
      <c r="E21" s="116" t="s">
        <v>383</v>
      </c>
      <c r="F21" s="116" t="s">
        <v>383</v>
      </c>
      <c r="G21" s="116" t="s">
        <v>400</v>
      </c>
      <c r="H21" s="116" t="s">
        <v>383</v>
      </c>
      <c r="I21" s="116"/>
      <c r="J21" s="116" t="s">
        <v>399</v>
      </c>
      <c r="K21" s="116"/>
    </row>
    <row r="22" spans="2:11" s="429" customFormat="1" ht="21" customHeight="1">
      <c r="B22" s="1212"/>
      <c r="C22" s="117" t="s">
        <v>147</v>
      </c>
      <c r="D22" s="119">
        <f>'Петли, защ, скр ручки_база'!D103*скидки_наценки!$D$10*скидки_наценки!$F$10/скидки_наценки!$B$4</f>
        <v>4340</v>
      </c>
      <c r="E22" s="119">
        <f>'Петли, защ, скр ручки_база'!E103*скидки_наценки!$D$10*скидки_наценки!$F$10/скидки_наценки!$B$4</f>
        <v>1680</v>
      </c>
      <c r="F22" s="119">
        <f>'Петли, защ, скр ручки_база'!F103*скидки_наценки!$D$10*скидки_наценки!$F$10/скидки_наценки!$B$4</f>
        <v>1460</v>
      </c>
      <c r="G22" s="119">
        <f>'Петли, защ, скр ручки_база'!G103*скидки_наценки!$D$10*скидки_наценки!$F$10/скидки_наценки!$B$4</f>
        <v>4160</v>
      </c>
      <c r="H22" s="119">
        <f>'Петли, защ, скр ручки_база'!H103*скидки_наценки!$D$10*скидки_наценки!$F$10/скидки_наценки!$B$4</f>
        <v>1680</v>
      </c>
      <c r="I22" s="119">
        <f>'Петли, защ, скр ручки_база'!I103*скидки_наценки!$D$10*скидки_наценки!$F$10/скидки_наценки!$B$4</f>
        <v>1460</v>
      </c>
      <c r="J22" s="119">
        <f>'Петли, защ, скр ручки_база'!J103*скидки_наценки!$D$10*скидки_наценки!$F$10/скидки_наценки!$B$4</f>
        <v>250</v>
      </c>
      <c r="K22" s="119">
        <f>'Петли, защ, скр ручки_база'!K103*скидки_наценки!$D$10*скидки_наценки!$F$10/скидки_наценки!$B$4</f>
        <v>600</v>
      </c>
    </row>
    <row r="23" spans="2:11" s="429" customFormat="1" ht="11.25" customHeight="1"/>
    <row r="24" spans="2:11" customFormat="1" ht="18" customHeight="1">
      <c r="D24" s="509"/>
      <c r="E24" s="509"/>
      <c r="F24" s="509"/>
      <c r="G24" s="509"/>
      <c r="H24" s="509"/>
      <c r="I24" s="503"/>
      <c r="J24" s="503"/>
      <c r="K24" s="503"/>
    </row>
    <row r="25" spans="2:11" customFormat="1">
      <c r="D25" s="509"/>
      <c r="E25" s="509"/>
      <c r="F25" s="509"/>
      <c r="G25" s="509"/>
      <c r="H25" s="509"/>
      <c r="I25" s="503"/>
      <c r="J25" s="503"/>
      <c r="K25" s="503"/>
    </row>
    <row r="26" spans="2:11" customFormat="1" ht="15" customHeight="1">
      <c r="D26" s="509"/>
      <c r="E26" s="509"/>
      <c r="F26" s="509"/>
      <c r="G26" s="509"/>
      <c r="H26" s="522"/>
      <c r="I26" s="525"/>
      <c r="J26" s="503"/>
      <c r="K26" s="503"/>
    </row>
    <row r="27" spans="2:11" customFormat="1" ht="89.25" customHeight="1">
      <c r="B27" s="504"/>
      <c r="C27" s="504"/>
      <c r="D27" s="509"/>
      <c r="E27" s="509"/>
      <c r="F27" s="509"/>
      <c r="G27" s="509"/>
      <c r="H27" s="509"/>
      <c r="I27" s="503"/>
      <c r="J27" s="503"/>
      <c r="K27" s="503"/>
    </row>
    <row r="28" spans="2:11" s="521" customFormat="1" ht="12.75" customHeight="1">
      <c r="B28" s="24"/>
      <c r="C28" s="504"/>
      <c r="D28" s="24"/>
      <c r="E28" s="24"/>
      <c r="F28" s="24"/>
      <c r="G28" s="24"/>
      <c r="H28" s="24"/>
      <c r="I28" s="24"/>
      <c r="J28" s="24"/>
      <c r="K28" s="24"/>
    </row>
    <row r="29" spans="2:11" customFormat="1">
      <c r="B29" s="24"/>
      <c r="C29" s="24"/>
      <c r="D29" s="24"/>
      <c r="E29" s="24"/>
      <c r="F29" s="24"/>
      <c r="G29" s="24"/>
      <c r="H29" s="24"/>
      <c r="I29" s="24"/>
      <c r="J29" s="24"/>
      <c r="K29" s="24"/>
    </row>
    <row r="30" spans="2:11" s="429" customFormat="1" ht="11.25" customHeight="1">
      <c r="B30" s="24"/>
      <c r="C30" s="24"/>
      <c r="D30" s="24"/>
      <c r="E30" s="24"/>
      <c r="F30" s="24"/>
      <c r="G30" s="24"/>
      <c r="H30" s="24"/>
      <c r="I30" s="24"/>
      <c r="J30" s="24"/>
      <c r="K30" s="24"/>
    </row>
    <row r="31" spans="2:11" s="429" customFormat="1" ht="11.25" customHeight="1">
      <c r="B31" s="24"/>
      <c r="C31" s="24"/>
      <c r="D31" s="24"/>
      <c r="E31" s="24"/>
      <c r="F31" s="24"/>
      <c r="G31" s="24"/>
      <c r="H31" s="24"/>
      <c r="I31" s="24"/>
      <c r="J31" s="24"/>
      <c r="K31" s="24"/>
    </row>
    <row r="32" spans="2:11" s="429" customFormat="1" ht="69" customHeight="1">
      <c r="B32" s="24"/>
      <c r="C32" s="24"/>
      <c r="D32" s="24"/>
      <c r="E32" s="24"/>
      <c r="F32" s="24"/>
      <c r="G32" s="24"/>
      <c r="H32" s="24"/>
      <c r="I32" s="24"/>
      <c r="J32" s="24"/>
      <c r="K32" s="24"/>
    </row>
    <row r="33" spans="2:11" s="429" customFormat="1">
      <c r="B33" s="24"/>
      <c r="C33" s="24"/>
      <c r="D33" s="24"/>
      <c r="E33" s="24"/>
      <c r="F33" s="24"/>
      <c r="G33" s="24"/>
      <c r="H33" s="24"/>
      <c r="I33" s="24"/>
      <c r="J33" s="24"/>
      <c r="K33" s="24"/>
    </row>
    <row r="34" spans="2:11" s="64" customFormat="1">
      <c r="B34" s="24"/>
      <c r="C34" s="24"/>
      <c r="D34" s="24"/>
      <c r="E34" s="24"/>
      <c r="F34" s="24"/>
      <c r="G34" s="24"/>
      <c r="H34" s="24"/>
      <c r="I34" s="24"/>
      <c r="J34" s="24"/>
      <c r="K34" s="24"/>
    </row>
    <row r="35" spans="2:11" s="503" customFormat="1">
      <c r="B35" s="24"/>
      <c r="C35" s="24"/>
      <c r="D35" s="24"/>
      <c r="E35" s="24"/>
      <c r="F35" s="24"/>
      <c r="G35" s="24"/>
      <c r="H35" s="24"/>
      <c r="I35" s="24"/>
      <c r="J35" s="24"/>
      <c r="K35" s="24"/>
    </row>
    <row r="36" spans="2:11" s="503" customFormat="1" ht="12" customHeight="1">
      <c r="B36" s="24"/>
      <c r="C36" s="24"/>
      <c r="D36" s="24"/>
      <c r="E36" s="24"/>
      <c r="F36" s="24"/>
      <c r="G36" s="24"/>
      <c r="H36" s="24"/>
      <c r="I36" s="24"/>
      <c r="J36" s="24"/>
      <c r="K36" s="24"/>
    </row>
    <row r="37" spans="2:11" s="503" customFormat="1" ht="12" customHeight="1">
      <c r="B37" s="24"/>
      <c r="C37" s="24"/>
      <c r="D37" s="24"/>
      <c r="E37" s="24"/>
      <c r="F37" s="24"/>
      <c r="G37" s="24"/>
      <c r="H37" s="24"/>
      <c r="I37" s="24"/>
      <c r="J37" s="24"/>
      <c r="K37" s="24"/>
    </row>
    <row r="38" spans="2:11" s="503" customFormat="1" ht="12" customHeight="1">
      <c r="B38" s="24"/>
      <c r="C38" s="24"/>
      <c r="D38" s="24"/>
      <c r="E38" s="24"/>
      <c r="F38" s="24"/>
      <c r="G38" s="24"/>
      <c r="H38" s="24"/>
      <c r="I38" s="24"/>
      <c r="J38" s="24"/>
      <c r="K38" s="24"/>
    </row>
  </sheetData>
  <mergeCells count="13">
    <mergeCell ref="B7:C7"/>
    <mergeCell ref="B8:C8"/>
    <mergeCell ref="B9:B22"/>
    <mergeCell ref="B3:C6"/>
    <mergeCell ref="D2:K2"/>
    <mergeCell ref="D3:F3"/>
    <mergeCell ref="G3:I3"/>
    <mergeCell ref="D4:F4"/>
    <mergeCell ref="G4:I4"/>
    <mergeCell ref="J4:J5"/>
    <mergeCell ref="K4:K5"/>
    <mergeCell ref="D5:E5"/>
    <mergeCell ref="G5:H5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61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L39"/>
  <sheetViews>
    <sheetView view="pageBreakPreview" zoomScale="85" zoomScaleNormal="100" workbookViewId="0">
      <pane ySplit="1" topLeftCell="A23" activePane="bottomLeft" state="frozen"/>
      <selection pane="bottomLeft" activeCell="K34" sqref="K34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4" width="22.42578125" style="24" customWidth="1"/>
    <col min="5" max="5" width="20.7109375" style="24" customWidth="1"/>
    <col min="6" max="6" width="21.7109375" style="24" customWidth="1"/>
    <col min="7" max="8" width="21.7109375" style="24" hidden="1" customWidth="1"/>
    <col min="9" max="9" width="20.7109375" style="24" customWidth="1"/>
    <col min="10" max="10" width="23.7109375" style="24" customWidth="1"/>
    <col min="11" max="11" width="27.5703125" style="24" customWidth="1"/>
    <col min="12" max="16384" width="27.28515625" style="24"/>
  </cols>
  <sheetData>
    <row r="1" spans="2:11" s="21" customFormat="1">
      <c r="B1" s="3" t="s">
        <v>20</v>
      </c>
    </row>
    <row r="2" spans="2:11" customFormat="1" ht="15" customHeight="1">
      <c r="B2" s="1047" t="s">
        <v>170</v>
      </c>
      <c r="C2" s="1047"/>
      <c r="D2" s="1047"/>
      <c r="E2" s="1047"/>
      <c r="F2" s="1047"/>
      <c r="G2" s="1047"/>
      <c r="H2" s="1047"/>
      <c r="I2" s="1047"/>
      <c r="J2" s="1060" t="s">
        <v>171</v>
      </c>
      <c r="K2" s="1061"/>
    </row>
    <row r="3" spans="2:11" customFormat="1" ht="128.25" customHeight="1">
      <c r="B3" s="1035" t="s">
        <v>85</v>
      </c>
      <c r="C3" s="1036"/>
      <c r="D3" s="266"/>
      <c r="E3" s="266"/>
      <c r="F3" s="266"/>
      <c r="G3" s="266"/>
      <c r="H3" s="266"/>
      <c r="I3" s="266"/>
      <c r="J3" s="510"/>
      <c r="K3" s="510"/>
    </row>
    <row r="4" spans="2:11" customFormat="1" ht="27.75" customHeight="1">
      <c r="B4" s="1037"/>
      <c r="C4" s="1038"/>
      <c r="D4" s="111" t="s">
        <v>172</v>
      </c>
      <c r="E4" s="111" t="s">
        <v>173</v>
      </c>
      <c r="F4" s="111" t="s">
        <v>174</v>
      </c>
      <c r="G4" s="111"/>
      <c r="H4" s="111"/>
      <c r="I4" s="111" t="s">
        <v>175</v>
      </c>
      <c r="J4" s="511" t="s">
        <v>176</v>
      </c>
      <c r="K4" s="111" t="s">
        <v>177</v>
      </c>
    </row>
    <row r="5" spans="2:11" customFormat="1">
      <c r="B5" s="1034" t="s">
        <v>178</v>
      </c>
      <c r="C5" s="1034"/>
      <c r="D5" s="143" t="s">
        <v>179</v>
      </c>
      <c r="E5" s="143" t="s">
        <v>179</v>
      </c>
      <c r="F5" s="143" t="s">
        <v>179</v>
      </c>
      <c r="G5" s="143"/>
      <c r="H5" s="143"/>
      <c r="I5" s="143" t="s">
        <v>180</v>
      </c>
      <c r="J5" s="511" t="s">
        <v>401</v>
      </c>
      <c r="K5" s="111" t="s">
        <v>181</v>
      </c>
    </row>
    <row r="6" spans="2:11" customFormat="1" ht="15" customHeight="1">
      <c r="B6" s="1032" t="s">
        <v>96</v>
      </c>
      <c r="C6" s="1032"/>
      <c r="D6" s="114" t="s">
        <v>123</v>
      </c>
      <c r="E6" s="114" t="s">
        <v>123</v>
      </c>
      <c r="F6" s="114" t="s">
        <v>123</v>
      </c>
      <c r="G6" s="114"/>
      <c r="H6" s="114"/>
      <c r="I6" s="114" t="s">
        <v>98</v>
      </c>
      <c r="J6" s="114" t="s">
        <v>182</v>
      </c>
      <c r="K6" s="114" t="s">
        <v>182</v>
      </c>
    </row>
    <row r="7" spans="2:11" s="429" customFormat="1" ht="12.75" customHeight="1">
      <c r="B7" s="1032" t="s">
        <v>100</v>
      </c>
      <c r="C7" s="1032"/>
      <c r="D7" s="114" t="s">
        <v>101</v>
      </c>
      <c r="E7" s="114" t="s">
        <v>101</v>
      </c>
      <c r="F7" s="114" t="s">
        <v>101</v>
      </c>
      <c r="G7" s="114"/>
      <c r="H7" s="114"/>
      <c r="I7" s="114" t="s">
        <v>125</v>
      </c>
      <c r="J7" s="114" t="s">
        <v>101</v>
      </c>
      <c r="K7" s="114" t="s">
        <v>101</v>
      </c>
    </row>
    <row r="8" spans="2:11" customFormat="1" ht="49.5" customHeight="1">
      <c r="B8" s="1214" t="s">
        <v>146</v>
      </c>
      <c r="C8" s="115" t="s">
        <v>189</v>
      </c>
      <c r="D8" s="116" t="s">
        <v>369</v>
      </c>
      <c r="E8" s="116" t="s">
        <v>369</v>
      </c>
      <c r="F8" s="116" t="s">
        <v>369</v>
      </c>
      <c r="G8" s="114"/>
      <c r="H8" s="114"/>
      <c r="I8" s="116" t="s">
        <v>402</v>
      </c>
      <c r="J8" s="116" t="s">
        <v>369</v>
      </c>
      <c r="K8" s="116" t="s">
        <v>369</v>
      </c>
    </row>
    <row r="9" spans="2:11" customFormat="1" ht="49.5" customHeight="1">
      <c r="B9" s="1211"/>
      <c r="C9" s="115" t="s">
        <v>372</v>
      </c>
      <c r="D9" s="116" t="s">
        <v>373</v>
      </c>
      <c r="E9" s="114"/>
      <c r="F9" s="114"/>
      <c r="G9" s="114"/>
      <c r="H9" s="114"/>
      <c r="I9" s="116" t="s">
        <v>373</v>
      </c>
      <c r="J9" s="114"/>
      <c r="K9" s="114"/>
    </row>
    <row r="10" spans="2:11" customFormat="1" ht="49.5" customHeight="1">
      <c r="B10" s="1211"/>
      <c r="C10" s="121" t="s">
        <v>209</v>
      </c>
      <c r="D10" s="116" t="s">
        <v>375</v>
      </c>
      <c r="E10" s="114"/>
      <c r="F10" s="114"/>
      <c r="G10" s="114"/>
      <c r="H10" s="114"/>
      <c r="I10" s="114"/>
      <c r="J10" s="114"/>
      <c r="K10" s="114"/>
    </row>
    <row r="11" spans="2:11" customFormat="1" ht="49.5" customHeight="1">
      <c r="B11" s="1211"/>
      <c r="C11" s="121" t="s">
        <v>105</v>
      </c>
      <c r="D11" s="116" t="s">
        <v>397</v>
      </c>
      <c r="E11" s="114"/>
      <c r="F11" s="114"/>
      <c r="G11" s="114"/>
      <c r="H11" s="114"/>
      <c r="I11" s="512" t="s">
        <v>403</v>
      </c>
      <c r="J11" s="114"/>
      <c r="K11" s="114"/>
    </row>
    <row r="12" spans="2:11" customFormat="1" ht="49.5" customHeight="1">
      <c r="B12" s="1211"/>
      <c r="C12" s="122" t="s">
        <v>379</v>
      </c>
      <c r="D12" s="116" t="s">
        <v>380</v>
      </c>
      <c r="E12" s="116" t="s">
        <v>404</v>
      </c>
      <c r="F12" s="114"/>
      <c r="G12" s="114"/>
      <c r="H12" s="114"/>
      <c r="I12" s="116" t="s">
        <v>405</v>
      </c>
      <c r="J12" s="114"/>
      <c r="K12" s="114"/>
    </row>
    <row r="13" spans="2:11" customFormat="1" ht="49.5" customHeight="1">
      <c r="B13" s="1212"/>
      <c r="C13" s="122" t="s">
        <v>382</v>
      </c>
      <c r="D13" s="116" t="s">
        <v>383</v>
      </c>
      <c r="E13" s="116" t="s">
        <v>383</v>
      </c>
      <c r="F13" s="116" t="s">
        <v>383</v>
      </c>
      <c r="G13" s="116" t="s">
        <v>383</v>
      </c>
      <c r="H13" s="116" t="s">
        <v>383</v>
      </c>
      <c r="I13" s="116" t="s">
        <v>383</v>
      </c>
      <c r="J13" s="114"/>
      <c r="K13" s="114"/>
    </row>
    <row r="14" spans="2:11" customFormat="1" ht="26.25" customHeight="1">
      <c r="B14" s="1056" t="s">
        <v>147</v>
      </c>
      <c r="C14" s="1057"/>
      <c r="D14" s="325">
        <f>'Петли, защ, скр ручки_база'!B123*скидки_наценки!$D$10*скидки_наценки!$F$10/скидки_наценки!$B$4</f>
        <v>925</v>
      </c>
      <c r="E14" s="325">
        <f>'Петли, защ, скр ручки_база'!C123*скидки_наценки!$D$10*скидки_наценки!$F$10/скидки_наценки!$B$4</f>
        <v>1270</v>
      </c>
      <c r="F14" s="325">
        <f>'Петли, защ, скр ручки_база'!D123*скидки_наценки!$D$10*скидки_наценки!$F$10/скидки_наценки!$B$4</f>
        <v>1270</v>
      </c>
      <c r="G14" s="325"/>
      <c r="H14" s="325"/>
      <c r="I14" s="325">
        <f>'Петли, защ, скр ручки_база'!E123*скидки_наценки!$D$10*скидки_наценки!$F$10/скидки_наценки!$B$4</f>
        <v>2160</v>
      </c>
      <c r="J14" s="325">
        <f>'Петли, защ, скр ручки_база'!F123*скидки_наценки!$D$10*скидки_наценки!$F$10/скидки_наценки!$B$4</f>
        <v>24180</v>
      </c>
      <c r="K14" s="325">
        <f>'Петли, защ, скр ручки_база'!G123*скидки_наценки!$D$10*скидки_наценки!$F$10/скидки_наценки!$B$4</f>
        <v>35220</v>
      </c>
    </row>
    <row r="15" spans="2:11" s="502" customFormat="1" ht="12" customHeight="1">
      <c r="B15" s="504"/>
      <c r="C15" s="467"/>
      <c r="D15" s="467"/>
      <c r="E15" s="467"/>
      <c r="F15" s="467"/>
      <c r="G15" s="467"/>
      <c r="H15" s="467"/>
      <c r="I15" s="467"/>
      <c r="J15" s="513"/>
    </row>
    <row r="16" spans="2:11" customFormat="1">
      <c r="B16" s="200"/>
    </row>
    <row r="17" spans="2:11" s="503" customFormat="1" ht="15" customHeight="1">
      <c r="B17" s="1047" t="s">
        <v>187</v>
      </c>
      <c r="C17" s="1047"/>
      <c r="D17" s="1047"/>
      <c r="E17" s="1047"/>
      <c r="F17" s="1047"/>
      <c r="G17" s="1047"/>
      <c r="H17" s="1047"/>
      <c r="I17" s="1060"/>
      <c r="J17" s="514" t="s">
        <v>406</v>
      </c>
      <c r="K17" s="509"/>
    </row>
    <row r="18" spans="2:11" s="503" customFormat="1" ht="103.5" customHeight="1">
      <c r="B18" s="1071" t="s">
        <v>85</v>
      </c>
      <c r="C18" s="1047"/>
      <c r="D18" s="1047"/>
      <c r="E18" s="1047"/>
      <c r="F18" s="1047"/>
      <c r="G18" s="1047"/>
      <c r="H18" s="1047"/>
      <c r="I18" s="1060"/>
      <c r="J18" s="515"/>
      <c r="K18" s="516"/>
    </row>
    <row r="19" spans="2:11">
      <c r="B19" s="1072"/>
      <c r="C19" s="1067" t="s">
        <v>188</v>
      </c>
      <c r="D19" s="1067"/>
      <c r="E19" s="1067"/>
      <c r="F19" s="1067"/>
      <c r="G19" s="1067"/>
      <c r="H19" s="1067"/>
      <c r="I19" s="1081"/>
      <c r="J19" s="517" t="s">
        <v>407</v>
      </c>
    </row>
    <row r="20" spans="2:11">
      <c r="B20" s="1072"/>
      <c r="C20" s="505">
        <v>600</v>
      </c>
      <c r="D20" s="505">
        <f>C20+100</f>
        <v>700</v>
      </c>
      <c r="E20" s="505">
        <f>D20+100</f>
        <v>800</v>
      </c>
      <c r="F20" s="505">
        <f>E20+100</f>
        <v>900</v>
      </c>
      <c r="G20" s="505"/>
      <c r="H20" s="505"/>
      <c r="I20" s="518">
        <f>F20+100</f>
        <v>1000</v>
      </c>
      <c r="J20" s="519"/>
    </row>
    <row r="21" spans="2:11">
      <c r="B21" s="1072"/>
      <c r="C21" s="1068" t="s">
        <v>123</v>
      </c>
      <c r="D21" s="1068"/>
      <c r="E21" s="1068"/>
      <c r="F21" s="1068"/>
      <c r="G21" s="1068"/>
      <c r="H21" s="1068"/>
      <c r="I21" s="1062"/>
      <c r="J21" s="520" t="s">
        <v>98</v>
      </c>
    </row>
    <row r="22" spans="2:11">
      <c r="B22" s="1072"/>
      <c r="C22" s="1068" t="s">
        <v>101</v>
      </c>
      <c r="D22" s="1068"/>
      <c r="E22" s="1068"/>
      <c r="F22" s="1068"/>
      <c r="G22" s="1068"/>
      <c r="H22" s="1068"/>
      <c r="I22" s="1062"/>
      <c r="J22" s="520"/>
    </row>
    <row r="23" spans="2:11">
      <c r="B23" s="1072"/>
      <c r="C23" s="1068" t="s">
        <v>189</v>
      </c>
      <c r="D23" s="1068"/>
      <c r="E23" s="1068"/>
      <c r="F23" s="1068"/>
      <c r="G23" s="1068"/>
      <c r="H23" s="1068"/>
      <c r="I23" s="1062"/>
      <c r="J23" s="520" t="s">
        <v>408</v>
      </c>
    </row>
    <row r="24" spans="2:11" ht="15.75">
      <c r="B24" s="1073"/>
      <c r="C24" s="97">
        <f>'Петли, защ, скр ручки_база'!I123*скидки_наценки!$D$10*скидки_наценки!$F$10/скидки_наценки!$B$4</f>
        <v>3050</v>
      </c>
      <c r="D24" s="97">
        <f>'Петли, защ, скр ручки_база'!K123*скидки_наценки!$D$10*скидки_наценки!$F$10/скидки_наценки!$B$4</f>
        <v>3150</v>
      </c>
      <c r="E24" s="97">
        <f>'Петли, защ, скр ручки_база'!L123*скидки_наценки!$D$10*скидки_наценки!$F$10/скидки_наценки!$B$4</f>
        <v>3200</v>
      </c>
      <c r="F24" s="97">
        <f>'Петли, защ, скр ручки_база'!M123*скидки_наценки!$D$10*скидки_наценки!$F$10/скидки_наценки!$B$4</f>
        <v>3300</v>
      </c>
      <c r="G24" s="97">
        <f>CEILING('Петли, защ, скр ручки_база'!N123*скидки_наценки!$D$10*скидки_наценки!$F$10/скидки_наценки!$B$4,50)</f>
        <v>3350</v>
      </c>
      <c r="H24" s="97">
        <f>CEILING('Петли, защ, скр ручки_база'!O123*скидки_наценки!$D$10*скидки_наценки!$F$10/скидки_наценки!$B$4,50)</f>
        <v>0</v>
      </c>
      <c r="I24" s="391">
        <f>'Петли, защ, скр ручки_база'!N123*скидки_наценки!$D$10*скидки_наценки!$F$10/скидки_наценки!$B$4</f>
        <v>3350</v>
      </c>
      <c r="J24" s="391">
        <f>'Петли, защ, скр ручки_база'!Z122*скидки_наценки!$D$10*скидки_наценки!$F$10/скидки_наценки!$B$4</f>
        <v>2400</v>
      </c>
    </row>
    <row r="25" spans="2:11" s="502" customFormat="1" ht="12" customHeight="1">
      <c r="B25" s="504"/>
      <c r="J25" s="513"/>
    </row>
    <row r="26" spans="2:11">
      <c r="B26" s="504"/>
    </row>
    <row r="27" spans="2:11" s="503" customFormat="1" ht="15" customHeight="1">
      <c r="B27" s="1215" t="s">
        <v>194</v>
      </c>
      <c r="C27" s="1216"/>
      <c r="D27" s="1216"/>
      <c r="E27" s="1216"/>
      <c r="F27" s="1216"/>
      <c r="G27" s="1216"/>
      <c r="H27" s="1216"/>
      <c r="I27" s="1216"/>
      <c r="J27" s="1216"/>
      <c r="K27" s="1217"/>
    </row>
    <row r="28" spans="2:11" s="503" customFormat="1" ht="105.75" customHeight="1">
      <c r="B28" s="1071" t="s">
        <v>85</v>
      </c>
      <c r="C28" s="382"/>
      <c r="D28" s="382"/>
      <c r="E28" s="1060"/>
      <c r="F28" s="1080"/>
      <c r="G28" s="1080"/>
      <c r="H28" s="1080"/>
      <c r="I28" s="1061"/>
      <c r="J28" s="382"/>
      <c r="K28" s="966" t="s">
        <v>724</v>
      </c>
    </row>
    <row r="29" spans="2:11" ht="30" customHeight="1">
      <c r="B29" s="1072"/>
      <c r="C29" s="506" t="s">
        <v>195</v>
      </c>
      <c r="D29" s="506" t="s">
        <v>196</v>
      </c>
      <c r="E29" s="1081" t="s">
        <v>197</v>
      </c>
      <c r="F29" s="1082"/>
      <c r="G29" s="1082"/>
      <c r="H29" s="1082"/>
      <c r="I29" s="1083"/>
      <c r="J29" s="1065" t="s">
        <v>198</v>
      </c>
      <c r="K29" s="1218" t="s">
        <v>739</v>
      </c>
    </row>
    <row r="30" spans="2:11" ht="25.5">
      <c r="B30" s="1072"/>
      <c r="C30" s="144" t="s">
        <v>199</v>
      </c>
      <c r="D30" s="144" t="s">
        <v>200</v>
      </c>
      <c r="E30" s="144" t="s">
        <v>201</v>
      </c>
      <c r="F30" s="144" t="s">
        <v>202</v>
      </c>
      <c r="G30" s="144"/>
      <c r="H30" s="144"/>
      <c r="I30" s="144" t="s">
        <v>203</v>
      </c>
      <c r="J30" s="1066"/>
      <c r="K30" s="1219"/>
    </row>
    <row r="31" spans="2:11">
      <c r="B31" s="1072"/>
      <c r="C31" s="114" t="s">
        <v>204</v>
      </c>
      <c r="D31" s="114" t="s">
        <v>205</v>
      </c>
      <c r="E31" s="1062" t="s">
        <v>206</v>
      </c>
      <c r="F31" s="1063"/>
      <c r="G31" s="1063"/>
      <c r="H31" s="1063"/>
      <c r="I31" s="1064"/>
      <c r="J31" s="114" t="s">
        <v>123</v>
      </c>
      <c r="K31" s="968" t="s">
        <v>740</v>
      </c>
    </row>
    <row r="32" spans="2:11">
      <c r="B32" s="1072"/>
      <c r="C32" s="114" t="s">
        <v>207</v>
      </c>
      <c r="D32" s="114" t="s">
        <v>102</v>
      </c>
      <c r="E32" s="1062" t="s">
        <v>208</v>
      </c>
      <c r="F32" s="1063"/>
      <c r="G32" s="1063"/>
      <c r="H32" s="1063"/>
      <c r="I32" s="1064"/>
      <c r="J32" s="114" t="s">
        <v>101</v>
      </c>
      <c r="K32" s="969" t="s">
        <v>208</v>
      </c>
    </row>
    <row r="33" spans="2:12">
      <c r="B33" s="1072"/>
      <c r="C33" s="113" t="s">
        <v>209</v>
      </c>
      <c r="D33" s="113" t="s">
        <v>210</v>
      </c>
      <c r="E33" s="1062" t="s">
        <v>211</v>
      </c>
      <c r="F33" s="1063"/>
      <c r="G33" s="1063"/>
      <c r="H33" s="1063"/>
      <c r="I33" s="1064"/>
      <c r="J33" s="113" t="s">
        <v>104</v>
      </c>
      <c r="K33" s="972" t="s">
        <v>743</v>
      </c>
    </row>
    <row r="34" spans="2:12" ht="15.75">
      <c r="B34" s="1073"/>
      <c r="C34" s="97">
        <f>'Петли, защ, скр ручки_база'!O122*скидки_наценки!$D$10*скидки_наценки!$F$10/скидки_наценки!$B$4</f>
        <v>11600</v>
      </c>
      <c r="D34" s="97">
        <f>'Петли, защ, скр ручки_база'!P122*скидки_наценки!$D$10*скидки_наценки!$F$10/скидки_наценки!$B$4</f>
        <v>1450</v>
      </c>
      <c r="E34" s="97">
        <f>'Петли, защ, скр ручки_база'!Q122*скидки_наценки!$D$10*скидки_наценки!$F$10/скидки_наценки!$B$4</f>
        <v>2450</v>
      </c>
      <c r="F34" s="97">
        <f>'Петли, защ, скр ручки_база'!R122*скидки_наценки!$D$10*скидки_наценки!$F$10/скидки_наценки!$B$4</f>
        <v>4450</v>
      </c>
      <c r="G34" s="97"/>
      <c r="H34" s="97"/>
      <c r="I34" s="97">
        <f>'Петли, защ, скр ручки_база'!W122*скидки_наценки!$D$10*скидки_наценки!$F$10/скидки_наценки!$B$4</f>
        <v>8950</v>
      </c>
      <c r="J34" s="967">
        <f>'Петли, защ, скр ручки_база'!X122*скидки_наценки!$D$10*скидки_наценки!$F$10/скидки_наценки!$B$4</f>
        <v>3000</v>
      </c>
      <c r="K34" s="974">
        <f>'Петли, защ, скр ручки_база'!X126*скидки_наценки!$D$10*скидки_наценки!$F$10/скидки_наценки!$B$4</f>
        <v>2000</v>
      </c>
      <c r="L34" s="22"/>
    </row>
    <row r="35" spans="2:12" ht="15.75">
      <c r="B35" s="692"/>
      <c r="C35" s="123"/>
      <c r="D35" s="123"/>
      <c r="E35" s="123"/>
      <c r="F35" s="123"/>
      <c r="G35" s="123"/>
      <c r="H35" s="123"/>
      <c r="I35" s="123"/>
      <c r="J35" s="123"/>
      <c r="K35" s="31"/>
      <c r="L35" s="22"/>
    </row>
    <row r="36" spans="2:12" s="503" customFormat="1">
      <c r="C36" s="508" t="s">
        <v>190</v>
      </c>
      <c r="D36" s="509"/>
      <c r="E36" s="509"/>
      <c r="F36" s="509"/>
      <c r="G36" s="509"/>
      <c r="H36" s="509"/>
      <c r="I36" s="509"/>
      <c r="J36" s="24"/>
      <c r="K36" s="24"/>
    </row>
    <row r="37" spans="2:12" s="503" customFormat="1" ht="12" customHeight="1">
      <c r="B37" s="504" t="s">
        <v>83</v>
      </c>
      <c r="C37" s="504" t="s">
        <v>212</v>
      </c>
      <c r="D37" s="509"/>
      <c r="E37" s="509"/>
      <c r="F37" s="509"/>
      <c r="G37" s="509"/>
      <c r="H37" s="509"/>
      <c r="I37" s="509"/>
      <c r="J37" s="509"/>
    </row>
    <row r="38" spans="2:12" s="503" customFormat="1" ht="12" customHeight="1">
      <c r="B38" s="504" t="s">
        <v>192</v>
      </c>
      <c r="C38" s="504" t="s">
        <v>213</v>
      </c>
      <c r="D38" s="509"/>
      <c r="E38" s="509"/>
      <c r="F38" s="509"/>
      <c r="G38" s="509"/>
      <c r="H38" s="509"/>
      <c r="I38" s="509"/>
      <c r="J38" s="509"/>
    </row>
    <row r="39" spans="2:12">
      <c r="C39" s="504"/>
    </row>
  </sheetData>
  <mergeCells count="24">
    <mergeCell ref="E31:I31"/>
    <mergeCell ref="E32:I32"/>
    <mergeCell ref="E33:I33"/>
    <mergeCell ref="B8:B13"/>
    <mergeCell ref="B18:B24"/>
    <mergeCell ref="B28:B34"/>
    <mergeCell ref="C22:I22"/>
    <mergeCell ref="C23:I23"/>
    <mergeCell ref="E28:I28"/>
    <mergeCell ref="E29:I29"/>
    <mergeCell ref="B14:C14"/>
    <mergeCell ref="B17:I17"/>
    <mergeCell ref="C18:I18"/>
    <mergeCell ref="C19:I19"/>
    <mergeCell ref="B27:K27"/>
    <mergeCell ref="K29:K30"/>
    <mergeCell ref="J29:J30"/>
    <mergeCell ref="C21:I21"/>
    <mergeCell ref="B2:I2"/>
    <mergeCell ref="J2:K2"/>
    <mergeCell ref="B5:C5"/>
    <mergeCell ref="B6:C6"/>
    <mergeCell ref="B7:C7"/>
    <mergeCell ref="B3:C4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49" firstPageNumber="55" orientation="landscape" useFirstPageNumber="1" r:id="rId1"/>
  <headerFooter>
    <oddFooter>&amp;L&amp;P&amp;R&amp;36&amp;G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25">
    <tabColor rgb="FFFFC000"/>
  </sheetPr>
  <dimension ref="A1:ED171"/>
  <sheetViews>
    <sheetView view="pageBreakPreview" topLeftCell="BB131" zoomScale="70" zoomScaleNormal="70" zoomScaleSheetLayoutView="70" workbookViewId="0">
      <selection activeCell="Q78" sqref="Q78"/>
    </sheetView>
  </sheetViews>
  <sheetFormatPr defaultColWidth="27.28515625" defaultRowHeight="15" outlineLevelRow="2" outlineLevelCol="2"/>
  <cols>
    <col min="1" max="1" width="7.85546875" style="24" hidden="1" customWidth="1" outlineLevel="1"/>
    <col min="2" max="2" width="9" style="24" hidden="1" customWidth="1" outlineLevel="1"/>
    <col min="3" max="3" width="15.28515625" style="24" hidden="1" customWidth="1" outlineLevel="1"/>
    <col min="4" max="8" width="14.85546875" style="24" hidden="1" customWidth="1" outlineLevel="2"/>
    <col min="9" max="10" width="12" style="24" hidden="1" customWidth="1" outlineLevel="2"/>
    <col min="11" max="11" width="13.7109375" style="24" hidden="1" customWidth="1" outlineLevel="2"/>
    <col min="12" max="12" width="13.42578125" style="24" hidden="1" customWidth="1" outlineLevel="2"/>
    <col min="13" max="13" width="21" style="24" hidden="1" customWidth="1" outlineLevel="2"/>
    <col min="14" max="14" width="14.42578125" style="24" hidden="1" customWidth="1" outlineLevel="2"/>
    <col min="15" max="15" width="17.7109375" style="24" hidden="1" customWidth="1" outlineLevel="2"/>
    <col min="16" max="16" width="12.28515625" style="24" hidden="1" customWidth="1" outlineLevel="1"/>
    <col min="17" max="22" width="20.7109375" style="24" hidden="1" customWidth="1" outlineLevel="1"/>
    <col min="23" max="23" width="9.140625" style="24" hidden="1" customWidth="1" outlineLevel="2"/>
    <col min="24" max="24" width="15" style="24" hidden="1" customWidth="1" outlineLevel="2"/>
    <col min="25" max="25" width="11.42578125" style="24" hidden="1" customWidth="1" outlineLevel="2"/>
    <col min="26" max="26" width="11.140625" style="24" hidden="1" customWidth="1" outlineLevel="2"/>
    <col min="27" max="27" width="10.5703125" style="24" hidden="1" customWidth="1" outlineLevel="2"/>
    <col min="28" max="28" width="11.140625" style="24" hidden="1" customWidth="1" outlineLevel="2"/>
    <col min="29" max="29" width="13.42578125" style="24" hidden="1" customWidth="1" outlineLevel="2"/>
    <col min="30" max="30" width="17.42578125" style="24" hidden="1" customWidth="1" outlineLevel="2"/>
    <col min="31" max="31" width="18" style="24" hidden="1" customWidth="1" outlineLevel="2"/>
    <col min="32" max="32" width="10.28515625" style="24" hidden="1" customWidth="1" outlineLevel="2"/>
    <col min="33" max="33" width="9.28515625" style="24" hidden="1" customWidth="1" outlineLevel="1"/>
    <col min="34" max="34" width="14.28515625" style="24" hidden="1" customWidth="1" outlineLevel="2"/>
    <col min="35" max="35" width="11" style="24" hidden="1" customWidth="1" outlineLevel="2"/>
    <col min="36" max="36" width="14.42578125" style="24" hidden="1" customWidth="1" outlineLevel="2"/>
    <col min="37" max="37" width="20.5703125" style="24" hidden="1" customWidth="1" outlineLevel="2"/>
    <col min="38" max="38" width="27.28515625" style="24" hidden="1" customWidth="1" outlineLevel="2"/>
    <col min="39" max="39" width="3.7109375" style="24" hidden="1" customWidth="1" outlineLevel="1"/>
    <col min="40" max="40" width="12.42578125" style="24" hidden="1" customWidth="1" outlineLevel="1"/>
    <col min="41" max="44" width="8.85546875" style="24" hidden="1" customWidth="1" outlineLevel="2"/>
    <col min="45" max="45" width="15.42578125" style="24" hidden="1" customWidth="1" outlineLevel="2"/>
    <col min="46" max="46" width="16.140625" style="24" hidden="1" customWidth="1" outlineLevel="2"/>
    <col min="47" max="52" width="23.7109375" style="24" hidden="1" customWidth="1" outlineLevel="2"/>
    <col min="53" max="53" width="2.85546875" style="24" hidden="1" customWidth="1" outlineLevel="1"/>
    <col min="54" max="54" width="27.28515625" style="24" collapsed="1"/>
    <col min="55" max="16384" width="27.28515625" style="24"/>
  </cols>
  <sheetData>
    <row r="1" spans="1:134" hidden="1" outlineLevel="1">
      <c r="A1" s="21" t="s">
        <v>409</v>
      </c>
    </row>
    <row r="2" spans="1:134" hidden="1" outlineLevel="2">
      <c r="A2" s="21" t="s">
        <v>410</v>
      </c>
      <c r="B2" s="67">
        <v>0.27</v>
      </c>
    </row>
    <row r="3" spans="1:134" hidden="1" outlineLevel="2">
      <c r="A3" s="68" t="s">
        <v>411</v>
      </c>
      <c r="B3" s="69">
        <v>44687</v>
      </c>
      <c r="I3" s="1255" t="s">
        <v>412</v>
      </c>
      <c r="J3" s="1255"/>
      <c r="K3" s="1256"/>
      <c r="L3" s="1256"/>
      <c r="M3" s="1256"/>
      <c r="N3" s="1256"/>
      <c r="O3" s="1256"/>
      <c r="Q3" s="1255" t="s">
        <v>413</v>
      </c>
      <c r="R3" s="1255"/>
      <c r="S3" s="1255"/>
      <c r="T3" s="1255"/>
      <c r="U3" s="1255"/>
      <c r="V3" s="1255"/>
      <c r="W3" s="1256"/>
      <c r="X3" s="1256"/>
      <c r="Y3" s="1256"/>
      <c r="Z3" s="1256"/>
      <c r="AA3" s="1256"/>
    </row>
    <row r="4" spans="1:134" ht="45" hidden="1" outlineLevel="2">
      <c r="A4" s="70" t="s">
        <v>414</v>
      </c>
      <c r="B4" s="292">
        <v>71</v>
      </c>
      <c r="I4" s="320"/>
      <c r="J4" s="321"/>
      <c r="K4" s="322"/>
      <c r="L4" s="323" t="s">
        <v>89</v>
      </c>
      <c r="M4" s="323" t="s">
        <v>90</v>
      </c>
      <c r="N4" s="1257"/>
      <c r="O4" s="1257"/>
      <c r="Q4" s="320"/>
      <c r="R4" s="321"/>
      <c r="S4" s="321"/>
      <c r="T4" s="321"/>
      <c r="U4" s="321"/>
      <c r="V4" s="321"/>
      <c r="W4" s="322"/>
      <c r="X4" s="323" t="s">
        <v>89</v>
      </c>
      <c r="Y4" s="323" t="s">
        <v>90</v>
      </c>
      <c r="Z4" s="1257"/>
      <c r="AA4" s="1257"/>
    </row>
    <row r="5" spans="1:134" customFormat="1" ht="25.5" hidden="1" outlineLevel="2">
      <c r="A5" s="1041" t="s">
        <v>415</v>
      </c>
      <c r="B5" s="1042"/>
      <c r="C5" s="1043"/>
      <c r="I5" s="1032" t="s">
        <v>93</v>
      </c>
      <c r="J5" s="1032"/>
      <c r="K5" s="1032"/>
      <c r="L5" s="113" t="s">
        <v>94</v>
      </c>
      <c r="M5" s="113" t="s">
        <v>95</v>
      </c>
      <c r="N5" s="111" t="s">
        <v>91</v>
      </c>
      <c r="O5" s="111" t="s">
        <v>92</v>
      </c>
      <c r="P5" s="142"/>
      <c r="Q5" s="1032" t="s">
        <v>93</v>
      </c>
      <c r="R5" s="1032"/>
      <c r="S5" s="1258"/>
      <c r="T5" s="1258"/>
      <c r="U5" s="1258"/>
      <c r="V5" s="1258"/>
      <c r="W5" s="1032"/>
      <c r="X5" s="113" t="s">
        <v>94</v>
      </c>
      <c r="Y5" s="113" t="s">
        <v>95</v>
      </c>
      <c r="Z5" s="111" t="s">
        <v>91</v>
      </c>
      <c r="AA5" s="111" t="s">
        <v>92</v>
      </c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X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  <c r="BI5" s="142"/>
      <c r="BJ5" s="142"/>
      <c r="BK5" s="142"/>
      <c r="BL5" s="142"/>
      <c r="BM5" s="142"/>
      <c r="BN5" s="142"/>
      <c r="BO5" s="142"/>
      <c r="BP5" s="142"/>
      <c r="BQ5" s="142"/>
      <c r="BR5" s="142"/>
      <c r="BS5" s="142"/>
      <c r="BT5" s="142"/>
      <c r="BU5" s="142"/>
      <c r="BV5" s="142"/>
      <c r="BW5" s="142"/>
      <c r="BX5" s="142"/>
      <c r="BY5" s="142"/>
      <c r="BZ5" s="142"/>
      <c r="CA5" s="142"/>
      <c r="CB5" s="142"/>
      <c r="CC5" s="142"/>
      <c r="CD5" s="142"/>
      <c r="CE5" s="142"/>
      <c r="CF5" s="142"/>
      <c r="CG5" s="142"/>
      <c r="CH5" s="142"/>
      <c r="CI5" s="142"/>
      <c r="CJ5" s="142"/>
      <c r="CK5" s="142"/>
      <c r="CL5" s="142"/>
      <c r="CM5" s="142"/>
      <c r="CN5" s="142"/>
      <c r="CO5" s="142"/>
      <c r="CP5" s="142"/>
      <c r="CQ5" s="142"/>
      <c r="CR5" s="142"/>
      <c r="CS5" s="142"/>
      <c r="CT5" s="142"/>
      <c r="CU5" s="142"/>
      <c r="CV5" s="142"/>
      <c r="CW5" s="142"/>
      <c r="CX5" s="142"/>
      <c r="CY5" s="142"/>
      <c r="CZ5" s="142"/>
      <c r="DA5" s="142"/>
      <c r="DB5" s="142"/>
      <c r="DC5" s="142"/>
      <c r="DD5" s="142"/>
      <c r="DE5" s="142"/>
      <c r="DF5" s="142"/>
      <c r="DG5" s="142"/>
      <c r="DH5" s="142"/>
      <c r="DI5" s="142"/>
      <c r="DJ5" s="142"/>
      <c r="DK5" s="142"/>
      <c r="DL5" s="142"/>
      <c r="DM5" s="142"/>
      <c r="DN5" s="142"/>
      <c r="DO5" s="142"/>
      <c r="DP5" s="142"/>
      <c r="DQ5" s="142"/>
      <c r="DR5" s="142"/>
      <c r="DS5" s="142"/>
      <c r="DT5" s="142"/>
      <c r="DU5" s="142"/>
      <c r="DV5" s="142"/>
      <c r="DW5" s="142"/>
      <c r="DX5" s="142"/>
      <c r="DY5" s="142"/>
      <c r="DZ5" s="142"/>
      <c r="EA5" s="142"/>
      <c r="EB5" s="142"/>
      <c r="EC5" s="142"/>
      <c r="ED5" s="142"/>
    </row>
    <row r="6" spans="1:134" customFormat="1" hidden="1" outlineLevel="2">
      <c r="A6" s="75" t="s">
        <v>416</v>
      </c>
      <c r="B6" s="76">
        <v>1.4</v>
      </c>
      <c r="C6" s="294" t="s">
        <v>417</v>
      </c>
      <c r="I6" s="1032" t="s">
        <v>96</v>
      </c>
      <c r="J6" s="1032"/>
      <c r="K6" s="1032"/>
      <c r="L6" s="114" t="s">
        <v>97</v>
      </c>
      <c r="M6" s="82" t="s">
        <v>98</v>
      </c>
      <c r="N6" s="114" t="s">
        <v>99</v>
      </c>
      <c r="O6" s="114" t="s">
        <v>99</v>
      </c>
      <c r="P6" s="142"/>
      <c r="Q6" s="1032" t="s">
        <v>96</v>
      </c>
      <c r="R6" s="1032"/>
      <c r="S6" s="1258"/>
      <c r="T6" s="1258"/>
      <c r="U6" s="1258"/>
      <c r="V6" s="1258"/>
      <c r="W6" s="1032"/>
      <c r="X6" s="114" t="s">
        <v>97</v>
      </c>
      <c r="Y6" s="82" t="s">
        <v>98</v>
      </c>
      <c r="Z6" s="114" t="s">
        <v>99</v>
      </c>
      <c r="AA6" s="114" t="s">
        <v>99</v>
      </c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</row>
    <row r="7" spans="1:134" customFormat="1" hidden="1" outlineLevel="2">
      <c r="A7" s="75" t="s">
        <v>418</v>
      </c>
      <c r="B7" s="76">
        <v>1.4</v>
      </c>
      <c r="C7" s="294" t="s">
        <v>419</v>
      </c>
      <c r="I7" s="1032" t="s">
        <v>100</v>
      </c>
      <c r="J7" s="1032"/>
      <c r="K7" s="1032"/>
      <c r="L7" s="114" t="s">
        <v>101</v>
      </c>
      <c r="M7" s="114" t="s">
        <v>102</v>
      </c>
      <c r="N7" s="114" t="s">
        <v>102</v>
      </c>
      <c r="O7" s="114" t="s">
        <v>102</v>
      </c>
      <c r="P7" s="142"/>
      <c r="Q7" s="1032" t="s">
        <v>100</v>
      </c>
      <c r="R7" s="1032"/>
      <c r="S7" s="1258"/>
      <c r="T7" s="1258"/>
      <c r="U7" s="1258"/>
      <c r="V7" s="1258"/>
      <c r="W7" s="1032"/>
      <c r="X7" s="114" t="s">
        <v>101</v>
      </c>
      <c r="Y7" s="114" t="s">
        <v>102</v>
      </c>
      <c r="Z7" s="114" t="s">
        <v>102</v>
      </c>
      <c r="AA7" s="114" t="s">
        <v>102</v>
      </c>
      <c r="AB7" s="142"/>
      <c r="AC7" s="142"/>
      <c r="AD7" s="142"/>
      <c r="AE7" s="142"/>
      <c r="AF7" s="142"/>
      <c r="AG7" s="142"/>
      <c r="AH7" s="142"/>
      <c r="AI7" s="142"/>
      <c r="AJ7" s="142"/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X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42"/>
      <c r="CD7" s="142"/>
      <c r="CE7" s="142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</row>
    <row r="8" spans="1:134" customFormat="1" ht="15.75" hidden="1" outlineLevel="2">
      <c r="A8" s="295" t="s">
        <v>420</v>
      </c>
      <c r="B8" s="68"/>
      <c r="C8" s="69"/>
      <c r="I8" s="1033" t="s">
        <v>103</v>
      </c>
      <c r="J8" s="324"/>
      <c r="K8" s="302" t="s">
        <v>104</v>
      </c>
      <c r="L8" s="325">
        <f t="shared" ref="L8:O9" si="0">X8*$B$7</f>
        <v>1889.9999999999998</v>
      </c>
      <c r="M8" s="325">
        <f t="shared" si="0"/>
        <v>2065</v>
      </c>
      <c r="N8" s="325">
        <f t="shared" si="0"/>
        <v>560</v>
      </c>
      <c r="O8" s="325">
        <f t="shared" si="0"/>
        <v>560</v>
      </c>
      <c r="P8" s="142"/>
      <c r="Q8" s="1033" t="s">
        <v>103</v>
      </c>
      <c r="R8" s="324"/>
      <c r="S8" s="900"/>
      <c r="T8" s="900"/>
      <c r="U8" s="900"/>
      <c r="V8" s="900"/>
      <c r="W8" s="302" t="s">
        <v>104</v>
      </c>
      <c r="X8" s="325">
        <v>1350</v>
      </c>
      <c r="Y8" s="325">
        <v>1475</v>
      </c>
      <c r="Z8" s="325">
        <v>400</v>
      </c>
      <c r="AA8" s="325">
        <v>400</v>
      </c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42"/>
      <c r="BR8" s="142"/>
      <c r="BS8" s="142"/>
      <c r="BT8" s="142"/>
      <c r="BU8" s="142"/>
      <c r="BV8" s="142"/>
      <c r="BW8" s="142"/>
      <c r="BX8" s="142"/>
      <c r="BY8" s="142"/>
      <c r="BZ8" s="142"/>
      <c r="CA8" s="142"/>
      <c r="CB8" s="142"/>
      <c r="CC8" s="142"/>
      <c r="CD8" s="142"/>
      <c r="CE8" s="142"/>
      <c r="CF8" s="142"/>
      <c r="CG8" s="142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42"/>
      <c r="DZ8" s="142"/>
      <c r="EA8" s="142"/>
      <c r="EB8" s="142"/>
      <c r="EC8" s="142"/>
      <c r="ED8" s="142"/>
    </row>
    <row r="9" spans="1:134" ht="18.75" hidden="1" outlineLevel="2">
      <c r="A9" s="296" t="s">
        <v>414</v>
      </c>
      <c r="B9" s="296">
        <v>100</v>
      </c>
      <c r="I9" s="1033"/>
      <c r="J9" s="324"/>
      <c r="K9" s="302" t="s">
        <v>105</v>
      </c>
      <c r="L9" s="325">
        <f t="shared" si="0"/>
        <v>2590</v>
      </c>
      <c r="M9" s="325">
        <f t="shared" si="0"/>
        <v>2135</v>
      </c>
      <c r="N9" s="325">
        <f t="shared" si="0"/>
        <v>630</v>
      </c>
      <c r="O9" s="325">
        <f t="shared" si="0"/>
        <v>630</v>
      </c>
      <c r="Q9" s="1033"/>
      <c r="R9" s="324"/>
      <c r="S9" s="900"/>
      <c r="T9" s="900"/>
      <c r="U9" s="900"/>
      <c r="V9" s="900"/>
      <c r="W9" s="302" t="s">
        <v>105</v>
      </c>
      <c r="X9" s="325">
        <v>1850</v>
      </c>
      <c r="Y9" s="325">
        <v>1525</v>
      </c>
      <c r="Z9" s="325">
        <v>450</v>
      </c>
      <c r="AA9" s="325">
        <v>450</v>
      </c>
    </row>
    <row r="10" spans="1:134" customFormat="1" hidden="1" outlineLevel="1">
      <c r="B10" s="200" t="s">
        <v>421</v>
      </c>
      <c r="X10" s="24"/>
      <c r="Y10" s="24"/>
      <c r="Z10" s="24"/>
      <c r="AA10" s="24"/>
    </row>
    <row r="11" spans="1:134" s="61" customFormat="1" hidden="1" outlineLevel="1">
      <c r="B11" s="297"/>
      <c r="C11" s="1161"/>
      <c r="D11" s="1162"/>
      <c r="E11" s="1162"/>
      <c r="F11" s="1162"/>
      <c r="G11" s="1162"/>
      <c r="H11" s="1162"/>
      <c r="I11" s="1162"/>
      <c r="J11" s="1162"/>
      <c r="K11" s="1162"/>
      <c r="L11" s="1162"/>
      <c r="M11" s="1162"/>
      <c r="N11" s="1162"/>
      <c r="O11" s="1163"/>
      <c r="R11" s="352"/>
      <c r="S11" s="901"/>
      <c r="T11" s="901"/>
      <c r="U11" s="901"/>
      <c r="V11" s="901"/>
      <c r="W11" s="353"/>
      <c r="X11" s="353"/>
      <c r="Y11" s="353"/>
      <c r="Z11" s="354"/>
      <c r="AA11" s="353"/>
      <c r="AB11" s="355"/>
      <c r="AC11" s="382" t="s">
        <v>422</v>
      </c>
      <c r="AD11" s="1060" t="s">
        <v>140</v>
      </c>
      <c r="AE11" s="1061"/>
      <c r="AF11" s="266"/>
      <c r="AG11" s="1241" t="s">
        <v>170</v>
      </c>
      <c r="AH11" s="1242"/>
      <c r="AI11" s="1242"/>
      <c r="AJ11" s="1243"/>
      <c r="AK11" s="1060" t="s">
        <v>171</v>
      </c>
      <c r="AL11" s="1061"/>
      <c r="AM11"/>
      <c r="AN11" s="1244" t="s">
        <v>188</v>
      </c>
      <c r="AO11" s="1245"/>
      <c r="AP11" s="1245"/>
      <c r="AQ11" s="1245"/>
      <c r="AR11" s="1246"/>
      <c r="AS11" s="1060" t="s">
        <v>194</v>
      </c>
      <c r="AT11" s="1080"/>
      <c r="AU11" s="1080"/>
      <c r="AV11" s="1080"/>
      <c r="AW11" s="1080"/>
      <c r="AX11" s="1080"/>
      <c r="AY11" s="1080"/>
      <c r="AZ11" s="1061"/>
      <c r="BA11"/>
    </row>
    <row r="12" spans="1:134" customFormat="1" ht="51.75" hidden="1" outlineLevel="2">
      <c r="B12" s="1302" t="s">
        <v>103</v>
      </c>
      <c r="C12" s="1035" t="s">
        <v>107</v>
      </c>
      <c r="D12" s="1036"/>
      <c r="E12" s="143"/>
      <c r="F12" s="143"/>
      <c r="G12" s="143"/>
      <c r="H12" s="143"/>
      <c r="I12" s="1058" t="s">
        <v>108</v>
      </c>
      <c r="J12" s="1059"/>
      <c r="K12" s="1059"/>
      <c r="L12" s="1059"/>
      <c r="M12" s="1059"/>
      <c r="N12" s="1187"/>
      <c r="O12" s="143" t="s">
        <v>109</v>
      </c>
      <c r="R12" s="1302" t="s">
        <v>103</v>
      </c>
      <c r="S12" s="902"/>
      <c r="T12" s="902"/>
      <c r="U12" s="902"/>
      <c r="V12" s="902"/>
      <c r="W12" s="356" t="s">
        <v>129</v>
      </c>
      <c r="X12" s="356" t="s">
        <v>129</v>
      </c>
      <c r="Y12" s="356" t="s">
        <v>129</v>
      </c>
      <c r="Z12" s="356" t="s">
        <v>130</v>
      </c>
      <c r="AA12" s="356" t="s">
        <v>130</v>
      </c>
      <c r="AB12" s="356" t="s">
        <v>130</v>
      </c>
      <c r="AC12" s="1318" t="s">
        <v>423</v>
      </c>
      <c r="AD12" s="1302" t="s">
        <v>424</v>
      </c>
      <c r="AE12" s="1302" t="s">
        <v>425</v>
      </c>
      <c r="AF12" s="384"/>
      <c r="AG12" s="143"/>
      <c r="AH12" s="143"/>
      <c r="AI12" s="143"/>
      <c r="AJ12" s="1213" t="s">
        <v>426</v>
      </c>
      <c r="AK12" s="1058" t="s">
        <v>427</v>
      </c>
      <c r="AL12" s="1187"/>
      <c r="AN12" s="1074">
        <v>600</v>
      </c>
      <c r="AO12" s="1074">
        <v>700</v>
      </c>
      <c r="AP12" s="1074">
        <v>800</v>
      </c>
      <c r="AQ12" s="1074">
        <v>900</v>
      </c>
      <c r="AR12" s="1074">
        <v>1000</v>
      </c>
      <c r="AS12" s="1259" t="s">
        <v>428</v>
      </c>
      <c r="AT12" s="1259" t="s">
        <v>196</v>
      </c>
      <c r="AU12" s="1248" t="s">
        <v>429</v>
      </c>
      <c r="AV12" s="1249"/>
      <c r="AW12" s="1251"/>
      <c r="AX12" s="1259" t="s">
        <v>430</v>
      </c>
      <c r="AY12" s="413"/>
      <c r="AZ12" s="1259" t="s">
        <v>431</v>
      </c>
    </row>
    <row r="13" spans="1:134" customFormat="1" hidden="1" outlineLevel="2">
      <c r="B13" s="1303"/>
      <c r="C13" s="1037"/>
      <c r="D13" s="1038"/>
      <c r="E13" s="143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R13" s="1303"/>
      <c r="S13" s="894"/>
      <c r="T13" s="894"/>
      <c r="U13" s="894"/>
      <c r="V13" s="876"/>
      <c r="W13" s="211"/>
      <c r="X13" s="211"/>
      <c r="Y13" s="211"/>
      <c r="Z13" s="211"/>
      <c r="AA13" s="211"/>
      <c r="AB13" s="211"/>
      <c r="AC13" s="1319"/>
      <c r="AD13" s="1303"/>
      <c r="AE13" s="1303"/>
      <c r="AF13" s="384"/>
      <c r="AG13" s="143"/>
      <c r="AH13" s="143"/>
      <c r="AI13" s="143"/>
      <c r="AJ13" s="1341"/>
      <c r="AK13" s="385"/>
      <c r="AL13" s="143"/>
      <c r="AN13" s="1344"/>
      <c r="AO13" s="1344"/>
      <c r="AP13" s="1344"/>
      <c r="AQ13" s="1344"/>
      <c r="AR13" s="1344"/>
      <c r="AS13" s="1260"/>
      <c r="AT13" s="1260"/>
      <c r="AU13" s="1252"/>
      <c r="AV13" s="1253"/>
      <c r="AW13" s="1254"/>
      <c r="AX13" s="1260"/>
      <c r="AY13" s="414"/>
      <c r="AZ13" s="1260"/>
    </row>
    <row r="14" spans="1:134" customFormat="1" ht="38.25" hidden="1" outlineLevel="2">
      <c r="B14" s="1304"/>
      <c r="C14" s="1039"/>
      <c r="D14" s="1040"/>
      <c r="E14" s="143"/>
      <c r="F14" s="143"/>
      <c r="G14" s="143"/>
      <c r="H14" s="143"/>
      <c r="I14" s="1058" t="s">
        <v>432</v>
      </c>
      <c r="J14" s="1059"/>
      <c r="K14" s="1059"/>
      <c r="L14" s="1059"/>
      <c r="M14" s="1187"/>
      <c r="N14" s="164" t="s">
        <v>433</v>
      </c>
      <c r="O14" s="143" t="s">
        <v>112</v>
      </c>
      <c r="R14" s="1304"/>
      <c r="S14" s="895"/>
      <c r="T14" s="895"/>
      <c r="U14" s="895"/>
      <c r="V14" s="877"/>
      <c r="W14" s="111" t="s">
        <v>133</v>
      </c>
      <c r="X14" s="111" t="s">
        <v>134</v>
      </c>
      <c r="Y14" s="111" t="s">
        <v>135</v>
      </c>
      <c r="Z14" s="111" t="s">
        <v>133</v>
      </c>
      <c r="AA14" s="111" t="s">
        <v>136</v>
      </c>
      <c r="AB14" s="111" t="s">
        <v>137</v>
      </c>
      <c r="AC14" s="1319"/>
      <c r="AD14" s="1303"/>
      <c r="AE14" s="1303"/>
      <c r="AF14" s="386"/>
      <c r="AG14" s="143"/>
      <c r="AH14" s="143"/>
      <c r="AI14" s="143"/>
      <c r="AJ14" s="1341"/>
      <c r="AK14" s="1342" t="s">
        <v>434</v>
      </c>
      <c r="AL14" s="1074" t="s">
        <v>435</v>
      </c>
      <c r="AN14" s="1344"/>
      <c r="AO14" s="1344"/>
      <c r="AP14" s="1344"/>
      <c r="AQ14" s="1344"/>
      <c r="AR14" s="1344"/>
      <c r="AS14" s="1260"/>
      <c r="AT14" s="1260"/>
      <c r="AU14" s="1262"/>
      <c r="AV14" s="1263"/>
      <c r="AW14" s="1264"/>
      <c r="AX14" s="1260"/>
      <c r="AY14" s="414" t="s">
        <v>436</v>
      </c>
      <c r="AZ14" s="1260"/>
    </row>
    <row r="15" spans="1:134" s="62" customFormat="1" ht="38.25" hidden="1" outlineLevel="2">
      <c r="B15" s="164" t="s">
        <v>437</v>
      </c>
      <c r="C15" s="299" t="s">
        <v>438</v>
      </c>
      <c r="D15" s="299" t="s">
        <v>439</v>
      </c>
      <c r="E15" s="299"/>
      <c r="F15" s="299"/>
      <c r="G15" s="299"/>
      <c r="H15" s="299"/>
      <c r="I15" s="327" t="s">
        <v>115</v>
      </c>
      <c r="J15" s="327"/>
      <c r="K15" s="327" t="s">
        <v>440</v>
      </c>
      <c r="L15" s="327" t="s">
        <v>441</v>
      </c>
      <c r="M15" s="327" t="s">
        <v>116</v>
      </c>
      <c r="N15" s="328" t="s">
        <v>117</v>
      </c>
      <c r="O15" s="327" t="s">
        <v>118</v>
      </c>
      <c r="R15" s="164" t="s">
        <v>442</v>
      </c>
      <c r="S15" s="903"/>
      <c r="T15" s="903"/>
      <c r="U15" s="903"/>
      <c r="V15" s="903"/>
      <c r="W15" s="139" t="s">
        <v>138</v>
      </c>
      <c r="X15" s="114" t="s">
        <v>123</v>
      </c>
      <c r="Y15" s="139"/>
      <c r="Z15" s="139" t="s">
        <v>138</v>
      </c>
      <c r="AA15" s="114" t="s">
        <v>123</v>
      </c>
      <c r="AB15" s="139"/>
      <c r="AC15" s="1320"/>
      <c r="AD15" s="1304"/>
      <c r="AE15" s="1304"/>
      <c r="AF15" s="384"/>
      <c r="AG15" s="143" t="s">
        <v>172</v>
      </c>
      <c r="AH15" s="143" t="s">
        <v>173</v>
      </c>
      <c r="AI15" s="143" t="s">
        <v>174</v>
      </c>
      <c r="AJ15" s="1160"/>
      <c r="AK15" s="1343"/>
      <c r="AL15" s="1075"/>
      <c r="AM15"/>
      <c r="AN15" s="1075"/>
      <c r="AO15" s="1075"/>
      <c r="AP15" s="1075"/>
      <c r="AQ15" s="1075"/>
      <c r="AR15" s="1075"/>
      <c r="AS15" s="1261"/>
      <c r="AT15" s="1261"/>
      <c r="AU15" s="144" t="s">
        <v>201</v>
      </c>
      <c r="AV15" s="144" t="s">
        <v>202</v>
      </c>
      <c r="AW15" s="144" t="s">
        <v>203</v>
      </c>
      <c r="AX15" s="1261"/>
      <c r="AY15" s="418"/>
      <c r="AZ15" s="1261"/>
      <c r="BA15"/>
    </row>
    <row r="16" spans="1:134" s="62" customFormat="1" hidden="1" outlineLevel="2">
      <c r="B16" s="164"/>
      <c r="C16" s="299"/>
      <c r="D16" s="299"/>
      <c r="E16" s="299"/>
      <c r="F16" s="299"/>
      <c r="G16" s="299"/>
      <c r="H16" s="299"/>
      <c r="I16" s="327"/>
      <c r="J16" s="327"/>
      <c r="K16" s="327"/>
      <c r="L16" s="327"/>
      <c r="M16" s="327"/>
      <c r="N16" s="328"/>
      <c r="O16" s="327"/>
      <c r="R16" s="164"/>
      <c r="S16" s="903"/>
      <c r="T16" s="903"/>
      <c r="U16" s="903"/>
      <c r="V16" s="903"/>
      <c r="W16" s="139"/>
      <c r="X16" s="114"/>
      <c r="Y16" s="139"/>
      <c r="Z16" s="139"/>
      <c r="AA16" s="114"/>
      <c r="AB16" s="139"/>
      <c r="AC16" s="387"/>
      <c r="AD16" s="386"/>
      <c r="AE16" s="386"/>
      <c r="AF16" s="384"/>
      <c r="AG16" s="143"/>
      <c r="AH16" s="143"/>
      <c r="AI16" s="143"/>
      <c r="AJ16" s="143"/>
      <c r="AK16" s="408"/>
      <c r="AL16" s="323"/>
      <c r="AM16"/>
      <c r="AN16" s="323"/>
      <c r="AO16" s="323"/>
      <c r="AP16" s="323"/>
      <c r="AQ16" s="323"/>
      <c r="AR16" s="323"/>
      <c r="AS16" s="144"/>
      <c r="AT16" s="144"/>
      <c r="AU16" s="144"/>
      <c r="AV16" s="144"/>
      <c r="AW16" s="144"/>
      <c r="AX16" s="144"/>
      <c r="AY16" s="144"/>
      <c r="AZ16" s="144"/>
      <c r="BA16"/>
    </row>
    <row r="17" spans="1:53" s="62" customFormat="1" hidden="1" outlineLevel="2">
      <c r="B17" s="164"/>
      <c r="C17" s="299"/>
      <c r="D17" s="299"/>
      <c r="E17" s="299"/>
      <c r="F17" s="299"/>
      <c r="G17" s="299"/>
      <c r="H17" s="299"/>
      <c r="I17" s="327"/>
      <c r="J17" s="327"/>
      <c r="K17" s="327"/>
      <c r="L17" s="327"/>
      <c r="M17" s="327"/>
      <c r="N17" s="328"/>
      <c r="O17" s="327"/>
      <c r="R17" s="164"/>
      <c r="S17" s="903"/>
      <c r="T17" s="903"/>
      <c r="U17" s="903"/>
      <c r="V17" s="903"/>
      <c r="W17" s="139"/>
      <c r="X17" s="114"/>
      <c r="Y17" s="139"/>
      <c r="Z17" s="139"/>
      <c r="AA17" s="114"/>
      <c r="AB17" s="139"/>
      <c r="AC17" s="387"/>
      <c r="AD17" s="386"/>
      <c r="AE17" s="386"/>
      <c r="AF17" s="384"/>
      <c r="AG17" s="143"/>
      <c r="AH17" s="143"/>
      <c r="AI17" s="143"/>
      <c r="AJ17" s="143"/>
      <c r="AK17" s="408"/>
      <c r="AL17" s="323"/>
      <c r="AM17"/>
      <c r="AN17" s="323"/>
      <c r="AO17" s="323"/>
      <c r="AP17" s="323"/>
      <c r="AQ17" s="323"/>
      <c r="AR17" s="323"/>
      <c r="AS17" s="144"/>
      <c r="AT17" s="144"/>
      <c r="AU17" s="144"/>
      <c r="AV17" s="144"/>
      <c r="AW17" s="144"/>
      <c r="AX17" s="144"/>
      <c r="AY17" s="144"/>
      <c r="AZ17" s="144"/>
      <c r="BA17"/>
    </row>
    <row r="18" spans="1:53" s="62" customFormat="1" ht="15.75" hidden="1" outlineLevel="2">
      <c r="B18" s="300" t="s">
        <v>443</v>
      </c>
      <c r="C18" s="301">
        <v>0</v>
      </c>
      <c r="D18" s="301">
        <v>0</v>
      </c>
      <c r="E18" s="301"/>
      <c r="F18" s="301"/>
      <c r="G18" s="301"/>
      <c r="H18" s="301"/>
      <c r="I18" s="301">
        <v>0</v>
      </c>
      <c r="J18" s="301"/>
      <c r="K18" s="301"/>
      <c r="L18" s="301"/>
      <c r="M18" s="301">
        <v>16.3</v>
      </c>
      <c r="N18" s="301">
        <v>0</v>
      </c>
      <c r="O18" s="301">
        <v>0</v>
      </c>
      <c r="R18" s="164" t="s">
        <v>444</v>
      </c>
      <c r="S18" s="903"/>
      <c r="T18" s="903"/>
      <c r="U18" s="903"/>
      <c r="V18" s="903"/>
      <c r="W18" s="357">
        <v>0</v>
      </c>
      <c r="X18" s="358">
        <v>0</v>
      </c>
      <c r="Y18" s="357"/>
      <c r="Z18" s="357">
        <v>0</v>
      </c>
      <c r="AA18" s="358">
        <v>0</v>
      </c>
      <c r="AB18" s="357"/>
      <c r="AC18" s="96">
        <v>1.95</v>
      </c>
      <c r="AD18" s="362">
        <v>4.7</v>
      </c>
      <c r="AE18" s="362">
        <v>6.2</v>
      </c>
      <c r="AF18" s="384"/>
      <c r="AG18" s="358">
        <v>0</v>
      </c>
      <c r="AH18" s="358">
        <v>0</v>
      </c>
      <c r="AI18" s="358">
        <v>0</v>
      </c>
      <c r="AJ18" s="358">
        <v>0</v>
      </c>
      <c r="AK18" s="358">
        <v>0</v>
      </c>
      <c r="AL18" s="358">
        <v>0</v>
      </c>
      <c r="AM18"/>
      <c r="AN18" s="358">
        <v>0</v>
      </c>
      <c r="AO18" s="358">
        <v>0</v>
      </c>
      <c r="AP18" s="358">
        <v>0</v>
      </c>
      <c r="AQ18" s="358">
        <v>0</v>
      </c>
      <c r="AR18" s="358">
        <v>0</v>
      </c>
      <c r="AS18" s="97">
        <v>40</v>
      </c>
      <c r="AT18" s="97">
        <v>3</v>
      </c>
      <c r="AU18" s="97">
        <v>10</v>
      </c>
      <c r="AV18" s="97">
        <v>20</v>
      </c>
      <c r="AW18" s="97">
        <v>40</v>
      </c>
      <c r="AX18" s="97">
        <v>9.5</v>
      </c>
      <c r="AY18" s="97">
        <v>5</v>
      </c>
      <c r="AZ18" s="97">
        <v>8</v>
      </c>
    </row>
    <row r="19" spans="1:53" customFormat="1" ht="30" hidden="1" outlineLevel="2">
      <c r="B19" s="302" t="s">
        <v>189</v>
      </c>
      <c r="C19" s="303">
        <v>6</v>
      </c>
      <c r="D19" s="303">
        <v>6</v>
      </c>
      <c r="E19" s="303"/>
      <c r="F19" s="303"/>
      <c r="G19" s="303"/>
      <c r="H19" s="303"/>
      <c r="I19" s="303">
        <v>13.4</v>
      </c>
      <c r="J19" s="303"/>
      <c r="K19" s="303">
        <v>14.2</v>
      </c>
      <c r="L19" s="303">
        <v>10.7</v>
      </c>
      <c r="M19" s="303">
        <v>15.6</v>
      </c>
      <c r="N19" s="303">
        <v>14.9</v>
      </c>
      <c r="O19" s="303"/>
      <c r="P19" s="62"/>
      <c r="R19" s="302" t="s">
        <v>216</v>
      </c>
      <c r="S19" s="904"/>
      <c r="T19" s="904"/>
      <c r="U19" s="904"/>
      <c r="V19" s="904"/>
      <c r="W19" s="359">
        <v>11.43</v>
      </c>
      <c r="X19" s="96">
        <v>5.3</v>
      </c>
      <c r="Y19" s="359">
        <v>4.13</v>
      </c>
      <c r="Z19" s="359">
        <v>11.74</v>
      </c>
      <c r="AA19" s="96">
        <f t="shared" ref="AA19:AB24" si="1">X19</f>
        <v>5.3</v>
      </c>
      <c r="AB19" s="359">
        <f t="shared" si="1"/>
        <v>4.13</v>
      </c>
      <c r="AC19" s="96">
        <f>AC18</f>
        <v>1.95</v>
      </c>
      <c r="AD19" s="96"/>
      <c r="AE19" s="96"/>
      <c r="AF19" s="384"/>
      <c r="AG19" s="96">
        <v>2.5499999999999998</v>
      </c>
      <c r="AH19" s="96">
        <v>4.25</v>
      </c>
      <c r="AI19" s="96">
        <v>4.25</v>
      </c>
      <c r="AJ19" s="96">
        <v>8</v>
      </c>
      <c r="AK19" s="409">
        <v>109.1</v>
      </c>
      <c r="AL19" s="97">
        <f>SUM(AL20:AL22)</f>
        <v>187.3</v>
      </c>
      <c r="AN19" s="409">
        <v>10.5</v>
      </c>
      <c r="AO19" s="409">
        <v>10.9</v>
      </c>
      <c r="AP19" s="409">
        <v>11.1</v>
      </c>
      <c r="AQ19" s="409">
        <v>11.6</v>
      </c>
      <c r="AR19" s="409">
        <v>11.8</v>
      </c>
    </row>
    <row r="20" spans="1:53" customFormat="1" ht="45" hidden="1" outlineLevel="2">
      <c r="B20" s="300" t="s">
        <v>445</v>
      </c>
      <c r="C20" s="301"/>
      <c r="D20" s="301"/>
      <c r="E20" s="301"/>
      <c r="F20" s="301"/>
      <c r="G20" s="301"/>
      <c r="H20" s="301"/>
      <c r="I20" s="301">
        <v>19.600000000000001</v>
      </c>
      <c r="J20" s="301"/>
      <c r="K20" s="301">
        <v>18</v>
      </c>
      <c r="L20" s="301"/>
      <c r="M20" s="301">
        <f>M19</f>
        <v>15.6</v>
      </c>
      <c r="N20" s="301">
        <v>16.3</v>
      </c>
      <c r="O20" s="301">
        <v>20.86</v>
      </c>
      <c r="P20" s="62"/>
      <c r="R20" s="360" t="s">
        <v>446</v>
      </c>
      <c r="S20" s="905"/>
      <c r="T20" s="905"/>
      <c r="U20" s="905"/>
      <c r="V20" s="905"/>
      <c r="W20" s="361">
        <v>10.94</v>
      </c>
      <c r="X20" s="362">
        <f>X19</f>
        <v>5.3</v>
      </c>
      <c r="Y20" s="361">
        <v>4.13</v>
      </c>
      <c r="Z20" s="361">
        <v>11.36</v>
      </c>
      <c r="AA20" s="362">
        <f t="shared" si="1"/>
        <v>5.3</v>
      </c>
      <c r="AB20" s="359">
        <f t="shared" si="1"/>
        <v>4.13</v>
      </c>
      <c r="AC20" s="362">
        <f>AC18</f>
        <v>1.95</v>
      </c>
      <c r="AD20" s="362">
        <v>4.7</v>
      </c>
      <c r="AE20" s="362">
        <v>6.2</v>
      </c>
      <c r="AF20" s="384"/>
      <c r="AK20" s="410" t="s">
        <v>447</v>
      </c>
      <c r="AL20" s="411">
        <v>122</v>
      </c>
    </row>
    <row r="21" spans="1:53" customFormat="1" ht="15.75" hidden="1" outlineLevel="2">
      <c r="B21" s="302" t="s">
        <v>209</v>
      </c>
      <c r="C21" s="303"/>
      <c r="D21" s="303"/>
      <c r="E21" s="303"/>
      <c r="F21" s="303"/>
      <c r="G21" s="303"/>
      <c r="H21" s="303"/>
      <c r="I21" s="303">
        <v>15.7</v>
      </c>
      <c r="J21" s="303"/>
      <c r="K21" s="303"/>
      <c r="L21" s="303"/>
      <c r="M21" s="303">
        <f>M19</f>
        <v>15.6</v>
      </c>
      <c r="N21" s="303">
        <v>16.3</v>
      </c>
      <c r="O21" s="303"/>
      <c r="P21" s="62"/>
      <c r="R21" s="302" t="s">
        <v>448</v>
      </c>
      <c r="S21" s="904"/>
      <c r="T21" s="904"/>
      <c r="U21" s="904"/>
      <c r="V21" s="904"/>
      <c r="W21" s="359">
        <v>12.87</v>
      </c>
      <c r="X21" s="96">
        <f>X19</f>
        <v>5.3</v>
      </c>
      <c r="Y21" s="359">
        <v>4.13</v>
      </c>
      <c r="Z21" s="359">
        <f>W21+0.87</f>
        <v>13.739999999999998</v>
      </c>
      <c r="AA21" s="96">
        <f t="shared" si="1"/>
        <v>5.3</v>
      </c>
      <c r="AB21" s="359">
        <f t="shared" si="1"/>
        <v>4.13</v>
      </c>
      <c r="AC21" s="96">
        <f>AC18</f>
        <v>1.95</v>
      </c>
      <c r="AD21" s="96">
        <v>4.7</v>
      </c>
      <c r="AE21" s="96">
        <v>6.2</v>
      </c>
      <c r="AF21" s="384"/>
      <c r="AK21" s="410" t="s">
        <v>449</v>
      </c>
      <c r="AL21" s="411">
        <v>26.1</v>
      </c>
      <c r="AN21" s="99"/>
      <c r="AO21" s="99"/>
      <c r="AP21" s="99"/>
      <c r="AQ21" s="99"/>
      <c r="AR21" s="99"/>
      <c r="AS21" s="99"/>
      <c r="AT21" s="99"/>
      <c r="AU21" s="99"/>
      <c r="AV21" s="99"/>
      <c r="AW21" s="99"/>
      <c r="AX21" s="99"/>
      <c r="AY21" s="99"/>
      <c r="AZ21" s="99"/>
    </row>
    <row r="22" spans="1:53" customFormat="1" ht="30" hidden="1" outlineLevel="2">
      <c r="B22" s="300" t="s">
        <v>105</v>
      </c>
      <c r="C22" s="301"/>
      <c r="D22" s="301"/>
      <c r="E22" s="301"/>
      <c r="F22" s="301"/>
      <c r="G22" s="301"/>
      <c r="H22" s="301"/>
      <c r="I22" s="301">
        <v>14.3</v>
      </c>
      <c r="J22" s="301"/>
      <c r="K22" s="301">
        <v>15</v>
      </c>
      <c r="L22" s="301">
        <v>14.3</v>
      </c>
      <c r="M22" s="301">
        <f>M19</f>
        <v>15.6</v>
      </c>
      <c r="N22" s="301">
        <v>16.7</v>
      </c>
      <c r="O22" s="301">
        <v>20.86</v>
      </c>
      <c r="P22" s="62"/>
      <c r="R22" s="360" t="s">
        <v>450</v>
      </c>
      <c r="S22" s="905"/>
      <c r="T22" s="905"/>
      <c r="U22" s="905"/>
      <c r="V22" s="905"/>
      <c r="W22" s="361">
        <v>11.55</v>
      </c>
      <c r="X22" s="362">
        <f>X19</f>
        <v>5.3</v>
      </c>
      <c r="Y22" s="361">
        <v>4.13</v>
      </c>
      <c r="Z22" s="361">
        <v>13.01</v>
      </c>
      <c r="AA22" s="362">
        <f t="shared" si="1"/>
        <v>5.3</v>
      </c>
      <c r="AB22" s="359">
        <f t="shared" si="1"/>
        <v>4.13</v>
      </c>
      <c r="AC22" s="362">
        <f>AC18</f>
        <v>1.95</v>
      </c>
      <c r="AD22" s="362">
        <v>4.7</v>
      </c>
      <c r="AE22" s="362">
        <v>6.2</v>
      </c>
      <c r="AF22" s="384"/>
      <c r="AK22" s="410" t="s">
        <v>451</v>
      </c>
      <c r="AL22" s="411">
        <v>39.200000000000003</v>
      </c>
    </row>
    <row r="23" spans="1:53" customFormat="1" ht="15.75" hidden="1" outlineLevel="2">
      <c r="B23" s="302" t="s">
        <v>379</v>
      </c>
      <c r="C23" s="303"/>
      <c r="D23" s="303"/>
      <c r="E23" s="303"/>
      <c r="F23" s="303"/>
      <c r="G23" s="303"/>
      <c r="H23" s="303"/>
      <c r="I23" s="303">
        <v>18.7</v>
      </c>
      <c r="J23" s="303"/>
      <c r="K23" s="303">
        <v>19.7</v>
      </c>
      <c r="L23" s="303"/>
      <c r="M23" s="303">
        <v>17.7</v>
      </c>
      <c r="N23" s="303">
        <v>21.6</v>
      </c>
      <c r="O23" s="303"/>
      <c r="P23" s="62"/>
      <c r="R23" s="302" t="s">
        <v>331</v>
      </c>
      <c r="S23" s="904"/>
      <c r="T23" s="904"/>
      <c r="U23" s="904"/>
      <c r="V23" s="904"/>
      <c r="W23" s="359"/>
      <c r="X23" s="96">
        <f>X19</f>
        <v>5.3</v>
      </c>
      <c r="Y23" s="359">
        <v>4.13</v>
      </c>
      <c r="Z23" s="359"/>
      <c r="AA23" s="96">
        <f t="shared" si="1"/>
        <v>5.3</v>
      </c>
      <c r="AB23" s="359">
        <f t="shared" si="1"/>
        <v>4.13</v>
      </c>
      <c r="AC23" s="96">
        <f>AC18</f>
        <v>1.95</v>
      </c>
      <c r="AD23" s="96">
        <v>4.3</v>
      </c>
      <c r="AE23" s="96">
        <v>5.7</v>
      </c>
      <c r="AF23" s="384"/>
      <c r="AG23" s="99"/>
      <c r="AH23" s="99"/>
      <c r="AI23" s="99"/>
      <c r="AJ23" s="99"/>
      <c r="AK23" s="99"/>
      <c r="AL23" s="99"/>
    </row>
    <row r="24" spans="1:53" customFormat="1" ht="45" hidden="1" outlineLevel="2">
      <c r="B24" s="300" t="s">
        <v>452</v>
      </c>
      <c r="C24" s="301"/>
      <c r="D24" s="301"/>
      <c r="E24" s="301"/>
      <c r="F24" s="301"/>
      <c r="G24" s="301"/>
      <c r="H24" s="301"/>
      <c r="I24" s="301"/>
      <c r="J24" s="301"/>
      <c r="K24" s="301"/>
      <c r="L24" s="301"/>
      <c r="M24" s="301"/>
      <c r="N24" s="301"/>
      <c r="O24" s="301">
        <v>20.86</v>
      </c>
      <c r="P24" s="62"/>
      <c r="R24" s="302" t="s">
        <v>453</v>
      </c>
      <c r="S24" s="904"/>
      <c r="T24" s="904"/>
      <c r="U24" s="904"/>
      <c r="V24" s="904"/>
      <c r="W24" s="359">
        <v>10.14</v>
      </c>
      <c r="X24" s="96"/>
      <c r="Y24" s="359"/>
      <c r="Z24" s="359">
        <v>10.67</v>
      </c>
      <c r="AA24" s="96">
        <f t="shared" si="1"/>
        <v>0</v>
      </c>
      <c r="AB24" s="359">
        <f t="shared" si="1"/>
        <v>0</v>
      </c>
      <c r="AC24" s="96"/>
      <c r="AD24" s="96"/>
      <c r="AE24" s="96"/>
      <c r="AF24" s="384"/>
      <c r="AL24" s="99"/>
    </row>
    <row r="25" spans="1:53" customFormat="1" ht="15.75" hidden="1" outlineLevel="2">
      <c r="B25" s="302" t="s">
        <v>454</v>
      </c>
      <c r="C25" s="303">
        <v>8</v>
      </c>
      <c r="D25" s="303">
        <v>8</v>
      </c>
      <c r="E25" s="303"/>
      <c r="F25" s="303"/>
      <c r="G25" s="303"/>
      <c r="H25" s="303"/>
      <c r="I25" s="303">
        <v>15.7</v>
      </c>
      <c r="J25" s="303"/>
      <c r="K25" s="303">
        <v>23.7</v>
      </c>
      <c r="L25" s="303"/>
      <c r="M25" s="303"/>
      <c r="N25" s="303">
        <v>18</v>
      </c>
      <c r="O25" s="303"/>
      <c r="P25" s="62"/>
      <c r="R25" s="363" t="s">
        <v>454</v>
      </c>
      <c r="S25" s="906"/>
      <c r="T25" s="906"/>
      <c r="U25" s="906"/>
      <c r="V25" s="906"/>
      <c r="AF25" s="384"/>
    </row>
    <row r="26" spans="1:53" s="64" customFormat="1" ht="60" hidden="1" outlineLevel="2">
      <c r="B26" s="300" t="s">
        <v>455</v>
      </c>
      <c r="C26" s="301"/>
      <c r="D26" s="301"/>
      <c r="E26" s="301"/>
      <c r="F26" s="301"/>
      <c r="G26" s="301"/>
      <c r="H26" s="301"/>
      <c r="I26" s="301">
        <v>20.3</v>
      </c>
      <c r="J26" s="301"/>
      <c r="K26" s="301"/>
      <c r="L26" s="301"/>
      <c r="M26" s="301">
        <v>17.100000000000001</v>
      </c>
      <c r="N26" s="301"/>
      <c r="O26" s="301">
        <v>27.91</v>
      </c>
      <c r="P26" s="62"/>
      <c r="R26" s="302" t="s">
        <v>330</v>
      </c>
      <c r="S26" s="904"/>
      <c r="T26" s="904"/>
      <c r="U26" s="904"/>
      <c r="V26" s="904"/>
      <c r="W26" s="359">
        <v>13.93</v>
      </c>
      <c r="X26" s="96">
        <f>X19</f>
        <v>5.3</v>
      </c>
      <c r="Y26" s="359">
        <v>4.13</v>
      </c>
      <c r="Z26" s="359">
        <f>W26+0.53</f>
        <v>14.459999999999999</v>
      </c>
      <c r="AA26" s="96">
        <f>X26</f>
        <v>5.3</v>
      </c>
      <c r="AB26" s="359">
        <f>Y26</f>
        <v>4.13</v>
      </c>
      <c r="AC26" s="96">
        <f>AC18</f>
        <v>1.95</v>
      </c>
      <c r="AD26" s="96">
        <v>4.7</v>
      </c>
      <c r="AE26" s="96">
        <v>6.2</v>
      </c>
      <c r="AF26" s="384"/>
    </row>
    <row r="27" spans="1:53" customFormat="1" ht="45" hidden="1" outlineLevel="2">
      <c r="B27" s="302" t="s">
        <v>360</v>
      </c>
      <c r="C27" s="303"/>
      <c r="D27" s="303"/>
      <c r="E27" s="303"/>
      <c r="F27" s="303"/>
      <c r="G27" s="303"/>
      <c r="H27" s="303"/>
      <c r="I27" s="303"/>
      <c r="J27" s="303"/>
      <c r="K27" s="303"/>
      <c r="L27" s="303"/>
      <c r="M27" s="303"/>
      <c r="N27" s="303"/>
      <c r="O27" s="303">
        <v>27.91</v>
      </c>
      <c r="P27" s="62"/>
      <c r="R27" s="360" t="s">
        <v>456</v>
      </c>
      <c r="S27" s="905"/>
      <c r="T27" s="905"/>
      <c r="U27" s="905"/>
      <c r="V27" s="905"/>
      <c r="W27" s="361"/>
      <c r="X27" s="362">
        <v>7.9</v>
      </c>
      <c r="Y27" s="361">
        <v>5.96</v>
      </c>
      <c r="Z27" s="361"/>
      <c r="AA27" s="362">
        <f>X27</f>
        <v>7.9</v>
      </c>
      <c r="AB27" s="359">
        <f>Y27</f>
        <v>5.96</v>
      </c>
      <c r="AC27" s="362"/>
      <c r="AD27" s="362"/>
      <c r="AE27" s="362"/>
      <c r="AF27" s="388"/>
      <c r="AN27" t="s">
        <v>457</v>
      </c>
    </row>
    <row r="28" spans="1:53" customFormat="1" ht="18.75" hidden="1" outlineLevel="1">
      <c r="B28" s="304"/>
      <c r="C28" s="304"/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  <c r="O28" s="304"/>
      <c r="P28" s="304"/>
      <c r="R28" s="304"/>
      <c r="S28" s="304"/>
      <c r="T28" s="304"/>
      <c r="U28" s="304"/>
      <c r="V28" s="304"/>
      <c r="W28" s="160"/>
      <c r="X28" s="160"/>
      <c r="Y28" s="160"/>
      <c r="Z28" s="160"/>
      <c r="AA28" s="160"/>
      <c r="AB28" s="160"/>
      <c r="AC28" s="160"/>
      <c r="AK28" s="160"/>
      <c r="AL28" s="160"/>
    </row>
    <row r="29" spans="1:53" customFormat="1" hidden="1" outlineLevel="1">
      <c r="B29" s="200" t="s">
        <v>458</v>
      </c>
      <c r="L29">
        <f>L41*(1-27%)</f>
        <v>0</v>
      </c>
    </row>
    <row r="30" spans="1:53" s="61" customFormat="1" hidden="1" outlineLevel="2">
      <c r="R30" s="364"/>
      <c r="S30" s="364"/>
      <c r="T30" s="364"/>
      <c r="U30" s="364"/>
      <c r="V30" s="364"/>
      <c r="W30" s="364"/>
      <c r="X30" s="364"/>
      <c r="Y30" s="364"/>
      <c r="Z30" s="364"/>
      <c r="AA30" s="364"/>
      <c r="AB30" s="364"/>
      <c r="AC30" s="364"/>
      <c r="AD30" s="1061" t="s">
        <v>140</v>
      </c>
      <c r="AE30" s="1047"/>
      <c r="AF30" s="389"/>
      <c r="BA30"/>
    </row>
    <row r="31" spans="1:53" customFormat="1" hidden="1" outlineLevel="2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R31" s="364"/>
      <c r="S31" s="364"/>
      <c r="T31" s="364"/>
      <c r="U31" s="364"/>
      <c r="V31" s="364"/>
      <c r="W31" s="364"/>
      <c r="X31" s="364"/>
      <c r="Y31" s="364"/>
      <c r="Z31" s="364"/>
      <c r="AA31" s="364"/>
      <c r="AB31" s="364"/>
      <c r="AC31" s="364"/>
      <c r="AD31" s="1321" t="s">
        <v>424</v>
      </c>
      <c r="AE31" s="1322" t="s">
        <v>425</v>
      </c>
      <c r="AF31" s="384"/>
    </row>
    <row r="32" spans="1:53" customFormat="1" hidden="1" outlineLevel="2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R32" s="364"/>
      <c r="S32" s="364"/>
      <c r="T32" s="364"/>
      <c r="U32" s="364"/>
      <c r="V32" s="364"/>
      <c r="W32" s="364"/>
      <c r="X32" s="364"/>
      <c r="Y32" s="364"/>
      <c r="Z32" s="364"/>
      <c r="AA32" s="364"/>
      <c r="AB32" s="364"/>
      <c r="AC32" s="364"/>
      <c r="AD32" s="1321"/>
      <c r="AE32" s="1322"/>
      <c r="AF32" s="384"/>
    </row>
    <row r="33" spans="1:53" customFormat="1" hidden="1" outlineLevel="2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R33" s="364"/>
      <c r="S33" s="364"/>
      <c r="T33" s="364"/>
      <c r="U33" s="364"/>
      <c r="V33" s="364"/>
      <c r="W33" s="364"/>
      <c r="X33" s="364"/>
      <c r="Y33" s="364"/>
      <c r="Z33" s="364"/>
      <c r="AA33" s="364"/>
      <c r="AB33" s="364"/>
      <c r="AC33" s="364"/>
      <c r="AD33" s="1321"/>
      <c r="AE33" s="1322"/>
      <c r="AF33" s="384"/>
    </row>
    <row r="34" spans="1:53" customFormat="1" hidden="1" outlineLevel="2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R34" s="364"/>
      <c r="S34" s="364"/>
      <c r="T34" s="364"/>
      <c r="U34" s="364"/>
      <c r="V34" s="364"/>
      <c r="W34" s="364"/>
      <c r="X34" s="364"/>
      <c r="Y34" s="364"/>
      <c r="Z34" s="364"/>
      <c r="AA34" s="364"/>
      <c r="AB34" s="364"/>
      <c r="AC34" s="364"/>
      <c r="AD34" s="1321"/>
      <c r="AE34" s="1322"/>
      <c r="AF34" s="384"/>
    </row>
    <row r="35" spans="1:53" s="62" customFormat="1" hidden="1" outlineLevel="2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R35" s="364"/>
      <c r="S35" s="364"/>
      <c r="T35" s="364"/>
      <c r="U35" s="364"/>
      <c r="V35" s="364"/>
      <c r="W35" s="364"/>
      <c r="X35" s="364"/>
      <c r="Y35" s="364"/>
      <c r="Z35" s="364"/>
      <c r="AA35" s="364"/>
      <c r="AB35" s="364"/>
      <c r="AC35" s="364"/>
      <c r="AD35" s="1321"/>
      <c r="AE35" s="1322"/>
      <c r="AF35" s="384"/>
      <c r="BA35"/>
    </row>
    <row r="36" spans="1:53" s="62" customFormat="1" ht="15.75" hidden="1" outlineLevel="2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R36" s="364"/>
      <c r="S36" s="364"/>
      <c r="T36" s="364"/>
      <c r="U36" s="364"/>
      <c r="V36" s="364"/>
      <c r="W36" s="364"/>
      <c r="X36" s="364"/>
      <c r="Y36" s="364"/>
      <c r="Z36" s="364"/>
      <c r="AA36" s="364"/>
      <c r="AB36" s="364"/>
      <c r="AC36" s="364"/>
      <c r="AD36" s="390">
        <f t="shared" ref="AD36:AE39" si="2">CEILING(AD18*$B$9*$B$6*$B$7,50)</f>
        <v>950</v>
      </c>
      <c r="AE36" s="391">
        <f t="shared" si="2"/>
        <v>1250</v>
      </c>
      <c r="AF36" s="123"/>
    </row>
    <row r="37" spans="1:53" customFormat="1" ht="15.75" hidden="1" outlineLevel="2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R37" s="364"/>
      <c r="S37" s="364"/>
      <c r="T37" s="364"/>
      <c r="U37" s="364"/>
      <c r="V37" s="364"/>
      <c r="W37" s="364"/>
      <c r="X37" s="364"/>
      <c r="Y37" s="364"/>
      <c r="Z37" s="364"/>
      <c r="AA37" s="364"/>
      <c r="AB37" s="364"/>
      <c r="AC37" s="364"/>
      <c r="AD37" s="390">
        <f t="shared" si="2"/>
        <v>0</v>
      </c>
      <c r="AE37" s="391">
        <f t="shared" si="2"/>
        <v>0</v>
      </c>
      <c r="AF37" s="123"/>
    </row>
    <row r="38" spans="1:53" customFormat="1" ht="15.75" hidden="1" outlineLevel="2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R38" s="364"/>
      <c r="S38" s="364"/>
      <c r="T38" s="364"/>
      <c r="U38" s="364"/>
      <c r="V38" s="364"/>
      <c r="W38" s="364"/>
      <c r="X38" s="364"/>
      <c r="Y38" s="364"/>
      <c r="Z38" s="364"/>
      <c r="AA38" s="364"/>
      <c r="AB38" s="364"/>
      <c r="AC38" s="364"/>
      <c r="AD38" s="390">
        <f t="shared" si="2"/>
        <v>950</v>
      </c>
      <c r="AE38" s="391">
        <f t="shared" si="2"/>
        <v>1250</v>
      </c>
      <c r="AF38" s="123"/>
    </row>
    <row r="39" spans="1:53" customFormat="1" ht="15.75" hidden="1" outlineLevel="2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R39" s="364"/>
      <c r="S39" s="364"/>
      <c r="T39" s="364"/>
      <c r="U39" s="364"/>
      <c r="V39" s="364"/>
      <c r="W39" s="364"/>
      <c r="X39" s="364"/>
      <c r="Y39" s="364"/>
      <c r="Z39" s="364"/>
      <c r="AA39" s="364"/>
      <c r="AB39" s="364"/>
      <c r="AC39" s="364"/>
      <c r="AD39" s="390">
        <f t="shared" si="2"/>
        <v>950</v>
      </c>
      <c r="AE39" s="391">
        <f t="shared" si="2"/>
        <v>1250</v>
      </c>
      <c r="AF39" s="123"/>
    </row>
    <row r="40" spans="1:53" customFormat="1" ht="15.75" hidden="1" outlineLevel="2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R40" s="364"/>
      <c r="S40" s="364"/>
      <c r="T40" s="364"/>
      <c r="U40" s="364"/>
      <c r="V40" s="364"/>
      <c r="W40" s="364"/>
      <c r="X40" s="364"/>
      <c r="Y40" s="364"/>
      <c r="Z40" s="364"/>
      <c r="AA40" s="364"/>
      <c r="AB40" s="364"/>
      <c r="AC40" s="364"/>
      <c r="AD40" s="390"/>
      <c r="AE40" s="391"/>
      <c r="AF40" s="123"/>
    </row>
    <row r="41" spans="1:53" customFormat="1" ht="15.75" hidden="1" outlineLevel="2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R41" s="364"/>
      <c r="S41" s="364"/>
      <c r="T41" s="364"/>
      <c r="U41" s="364"/>
      <c r="V41" s="364"/>
      <c r="W41" s="364"/>
      <c r="X41" s="364"/>
      <c r="Y41" s="364"/>
      <c r="Z41" s="364"/>
      <c r="AA41" s="364"/>
      <c r="AB41" s="364"/>
      <c r="AC41" s="364"/>
      <c r="AD41" s="390">
        <f>CEILING(AD22*$B$9*$B$6*$B$7,50)</f>
        <v>950</v>
      </c>
      <c r="AE41" s="391">
        <f>CEILING(AE22*$B$9*$B$6*$B$7,50)</f>
        <v>1250</v>
      </c>
      <c r="AF41" s="123"/>
    </row>
    <row r="42" spans="1:53" customFormat="1" ht="15.75" hidden="1" outlineLevel="2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R42" s="364"/>
      <c r="S42" s="364"/>
      <c r="T42" s="364"/>
      <c r="U42" s="364"/>
      <c r="V42" s="364"/>
      <c r="W42" s="364"/>
      <c r="X42" s="364"/>
      <c r="Y42" s="364"/>
      <c r="Z42" s="364"/>
      <c r="AA42" s="364"/>
      <c r="AB42" s="364"/>
      <c r="AC42" s="364"/>
      <c r="AD42" s="390"/>
      <c r="AE42" s="391"/>
      <c r="AF42" s="123"/>
    </row>
    <row r="43" spans="1:53" customFormat="1" ht="15.75" hidden="1" outlineLevel="2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R43" s="364"/>
      <c r="S43" s="364"/>
      <c r="T43" s="364"/>
      <c r="U43" s="364"/>
      <c r="V43" s="364"/>
      <c r="W43" s="364"/>
      <c r="X43" s="364"/>
      <c r="Y43" s="364"/>
      <c r="Z43" s="364"/>
      <c r="AA43" s="364"/>
      <c r="AB43" s="364"/>
      <c r="AC43" s="364"/>
      <c r="AD43" s="390">
        <f>CEILING(AD23*$B$9*$B$6*$B$7,50)</f>
        <v>850</v>
      </c>
      <c r="AE43" s="391">
        <f>CEILING(AE23*$B$9*$B$6*$B$7,50)</f>
        <v>1150</v>
      </c>
      <c r="AF43" s="123"/>
    </row>
    <row r="44" spans="1:53" customFormat="1" ht="15.75" hidden="1" outlineLevel="2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R44" s="364"/>
      <c r="S44" s="364"/>
      <c r="T44" s="364"/>
      <c r="U44" s="364"/>
      <c r="V44" s="364"/>
      <c r="W44" s="364"/>
      <c r="X44" s="364"/>
      <c r="Y44" s="364"/>
      <c r="Z44" s="364"/>
      <c r="AA44" s="364"/>
      <c r="AB44" s="364"/>
      <c r="AC44" s="364"/>
      <c r="AD44" s="390"/>
      <c r="AE44" s="391"/>
      <c r="AF44" s="123"/>
    </row>
    <row r="45" spans="1:53" customFormat="1" ht="15.75" hidden="1" outlineLevel="2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R45" s="364"/>
      <c r="S45" s="364"/>
      <c r="T45" s="364"/>
      <c r="U45" s="364"/>
      <c r="V45" s="364"/>
      <c r="W45" s="364"/>
      <c r="X45" s="364"/>
      <c r="Y45" s="364"/>
      <c r="Z45" s="364"/>
      <c r="AA45" s="364"/>
      <c r="AB45" s="364"/>
      <c r="AC45" s="364"/>
      <c r="AD45" s="390">
        <f>CEILING(AD24*$B$9*$B$6*$B$7,50)</f>
        <v>0</v>
      </c>
      <c r="AE45" s="391">
        <f>CEILING(AE24*$B$9*$B$6*$B$7,50)</f>
        <v>0</v>
      </c>
      <c r="AF45" s="123"/>
    </row>
    <row r="46" spans="1:53" customFormat="1" ht="15.75" hidden="1" outlineLevel="2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R46" s="364"/>
      <c r="S46" s="364"/>
      <c r="T46" s="364"/>
      <c r="U46" s="364"/>
      <c r="V46" s="364"/>
      <c r="W46" s="364"/>
      <c r="X46" s="364"/>
      <c r="Y46" s="364"/>
      <c r="Z46" s="364"/>
      <c r="AA46" s="364"/>
      <c r="AB46" s="364"/>
      <c r="AC46" s="364"/>
      <c r="AD46" s="390">
        <f>CEILING(AD25*$B$9*$B$6*$B$7,50)</f>
        <v>0</v>
      </c>
      <c r="AE46" s="391">
        <f>CEILING(AE25*$B$9*$B$6*$B$7,50)</f>
        <v>0</v>
      </c>
      <c r="AF46" s="123"/>
    </row>
    <row r="47" spans="1:53" customFormat="1" ht="15.75" hidden="1" outlineLevel="2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90"/>
      <c r="AE47" s="391"/>
      <c r="AF47" s="123"/>
    </row>
    <row r="48" spans="1:53" s="64" customFormat="1" ht="15.75" hidden="1" outlineLevel="2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AC48" s="364"/>
      <c r="AD48" s="390">
        <f>CEILING(AD26*$B$9*$B$6*$B$7,50)</f>
        <v>950</v>
      </c>
      <c r="AE48" s="391">
        <f>CEILING(AE26*$B$9*$B$6*$B$7,50)</f>
        <v>1250</v>
      </c>
      <c r="AF48" s="123"/>
    </row>
    <row r="49" spans="1:38" customFormat="1" ht="15.75" hidden="1" outlineLevel="2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390">
        <f>CEILING(AD27*$B$9*$B$6*$B$7,50)</f>
        <v>0</v>
      </c>
      <c r="AE49" s="391">
        <f>CEILING(AE27*$B$9*$B$6*$B$7,50)</f>
        <v>0</v>
      </c>
      <c r="AF49" s="123"/>
    </row>
    <row r="50" spans="1:38" customFormat="1" ht="21" hidden="1" outlineLevel="1">
      <c r="A50" s="61"/>
      <c r="B50" s="305" t="s">
        <v>717</v>
      </c>
      <c r="C50" s="306"/>
      <c r="D50" s="61"/>
      <c r="E50" s="61"/>
      <c r="F50" s="61"/>
      <c r="G50" s="307" t="s">
        <v>459</v>
      </c>
      <c r="H50" s="307">
        <v>1.1000000000000001</v>
      </c>
      <c r="I50" s="61"/>
      <c r="J50" s="61"/>
      <c r="K50" s="61"/>
      <c r="L50" s="61"/>
      <c r="M50" s="61"/>
      <c r="N50" s="61"/>
      <c r="O50" s="61"/>
      <c r="P50" s="61"/>
    </row>
    <row r="51" spans="1:38" customFormat="1" hidden="1" outlineLevel="1">
      <c r="A51" s="61"/>
      <c r="B51" s="2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W51" s="365" t="s">
        <v>460</v>
      </c>
      <c r="X51" s="366"/>
    </row>
    <row r="52" spans="1:38" ht="15.75" hidden="1" outlineLevel="1" thickBot="1">
      <c r="B52" s="59" t="s">
        <v>461</v>
      </c>
      <c r="P52" s="329" t="s">
        <v>462</v>
      </c>
      <c r="Q52" s="329">
        <v>1.05</v>
      </c>
      <c r="W52" s="367" t="s">
        <v>461</v>
      </c>
      <c r="X52" s="368"/>
      <c r="Y52" s="368"/>
      <c r="Z52" s="368"/>
      <c r="AA52" s="368"/>
      <c r="AB52" s="368"/>
      <c r="AC52" s="368"/>
      <c r="AD52" s="368"/>
      <c r="AE52" s="368"/>
      <c r="AF52" s="368"/>
      <c r="AG52" s="368"/>
      <c r="AH52" s="368"/>
      <c r="AI52" s="368"/>
      <c r="AJ52" s="368"/>
      <c r="AK52" s="368"/>
    </row>
    <row r="53" spans="1:38" ht="15.75" hidden="1" outlineLevel="2" thickBot="1">
      <c r="B53" s="1161" t="s">
        <v>106</v>
      </c>
      <c r="C53" s="1162"/>
      <c r="D53" s="1162"/>
      <c r="E53" s="1162"/>
      <c r="F53" s="1162"/>
      <c r="G53" s="1162"/>
      <c r="H53" s="1162"/>
      <c r="I53" s="1163"/>
      <c r="J53" s="330"/>
      <c r="L53" s="1161" t="s">
        <v>106</v>
      </c>
      <c r="M53" s="1162"/>
      <c r="N53" s="1162"/>
      <c r="O53" s="1162"/>
      <c r="P53" s="1162"/>
      <c r="Q53" s="1162"/>
      <c r="R53" s="330"/>
      <c r="S53" s="956" t="s">
        <v>720</v>
      </c>
      <c r="T53" s="1315" t="s">
        <v>719</v>
      </c>
      <c r="U53" s="1316"/>
      <c r="V53" s="1317"/>
      <c r="W53" s="1265" t="s">
        <v>106</v>
      </c>
      <c r="X53" s="1266"/>
      <c r="Y53" s="1266"/>
      <c r="Z53" s="1266"/>
      <c r="AA53" s="1266"/>
      <c r="AB53" s="1266"/>
      <c r="AC53" s="1266"/>
      <c r="AD53" s="1267"/>
      <c r="AE53" s="368"/>
      <c r="AF53" s="1268" t="s">
        <v>106</v>
      </c>
      <c r="AG53" s="1266"/>
      <c r="AH53" s="1266"/>
      <c r="AI53" s="1266"/>
      <c r="AJ53" s="1266"/>
      <c r="AK53" s="1266"/>
    </row>
    <row r="54" spans="1:38" hidden="1" outlineLevel="2">
      <c r="B54" s="308"/>
      <c r="C54" s="309"/>
      <c r="D54" s="298"/>
      <c r="E54" s="298"/>
      <c r="F54" s="298"/>
      <c r="G54" s="298"/>
      <c r="H54" s="298"/>
      <c r="I54" s="326"/>
      <c r="J54" s="330"/>
      <c r="L54" s="310" t="s">
        <v>85</v>
      </c>
      <c r="M54" s="310"/>
      <c r="N54" s="1164" t="s">
        <v>108</v>
      </c>
      <c r="O54" s="1165"/>
      <c r="P54" s="1165"/>
      <c r="Q54" s="1194"/>
      <c r="R54" s="924"/>
      <c r="S54" s="1332" t="s">
        <v>108</v>
      </c>
      <c r="T54" s="1333"/>
      <c r="U54" s="1333"/>
      <c r="V54" s="1334"/>
      <c r="W54" s="370"/>
      <c r="X54" s="370"/>
      <c r="Y54" s="369"/>
      <c r="Z54" s="369"/>
      <c r="AA54" s="369"/>
      <c r="AB54" s="369"/>
      <c r="AC54" s="369"/>
      <c r="AD54" s="392"/>
      <c r="AE54" s="368"/>
      <c r="AF54" s="371" t="s">
        <v>85</v>
      </c>
      <c r="AG54" s="371"/>
      <c r="AH54" s="1269" t="s">
        <v>108</v>
      </c>
      <c r="AI54" s="1270"/>
      <c r="AJ54" s="1270"/>
      <c r="AK54" s="1271"/>
    </row>
    <row r="55" spans="1:38" ht="25.5" hidden="1" outlineLevel="2">
      <c r="B55" s="1160" t="s">
        <v>85</v>
      </c>
      <c r="C55" s="1160"/>
      <c r="D55" s="1164" t="s">
        <v>337</v>
      </c>
      <c r="E55" s="1165"/>
      <c r="F55" s="1165"/>
      <c r="G55" s="1165"/>
      <c r="H55" s="1166"/>
      <c r="I55" s="331" t="s">
        <v>338</v>
      </c>
      <c r="J55" s="332"/>
      <c r="L55" s="143"/>
      <c r="M55" s="143"/>
      <c r="N55" s="1058" t="s">
        <v>110</v>
      </c>
      <c r="O55" s="1059"/>
      <c r="P55" s="1187"/>
      <c r="Q55" s="915" t="s">
        <v>111</v>
      </c>
      <c r="R55" s="925"/>
      <c r="S55" s="1190" t="s">
        <v>110</v>
      </c>
      <c r="T55" s="1191"/>
      <c r="U55" s="1192"/>
      <c r="V55" s="926" t="s">
        <v>111</v>
      </c>
      <c r="W55" s="1325" t="s">
        <v>85</v>
      </c>
      <c r="X55" s="1326"/>
      <c r="Y55" s="1269" t="s">
        <v>337</v>
      </c>
      <c r="Z55" s="1270"/>
      <c r="AA55" s="1270"/>
      <c r="AB55" s="1270"/>
      <c r="AC55" s="1271"/>
      <c r="AD55" s="393" t="s">
        <v>338</v>
      </c>
      <c r="AE55" s="368"/>
      <c r="AF55" s="156"/>
      <c r="AG55" s="156"/>
      <c r="AH55" s="1272" t="s">
        <v>110</v>
      </c>
      <c r="AI55" s="1273"/>
      <c r="AJ55" s="1274"/>
      <c r="AK55" s="156" t="s">
        <v>111</v>
      </c>
    </row>
    <row r="56" spans="1:38" ht="90" hidden="1" outlineLevel="2">
      <c r="B56" s="1034"/>
      <c r="C56" s="1034"/>
      <c r="D56" s="311" t="s">
        <v>340</v>
      </c>
      <c r="E56" s="311" t="s">
        <v>341</v>
      </c>
      <c r="F56" s="311" t="s">
        <v>342</v>
      </c>
      <c r="G56" s="311" t="s">
        <v>343</v>
      </c>
      <c r="H56" s="311" t="s">
        <v>344</v>
      </c>
      <c r="I56" s="323" t="s">
        <v>118</v>
      </c>
      <c r="J56" s="333"/>
      <c r="L56" s="162"/>
      <c r="M56" s="334"/>
      <c r="N56" s="335">
        <v>6360</v>
      </c>
      <c r="O56" s="1313" t="s">
        <v>115</v>
      </c>
      <c r="P56" s="1314"/>
      <c r="Q56" s="916" t="s">
        <v>117</v>
      </c>
      <c r="R56" s="927"/>
      <c r="S56" s="335">
        <v>6360</v>
      </c>
      <c r="T56" s="1335" t="s">
        <v>115</v>
      </c>
      <c r="U56" s="1336"/>
      <c r="V56" s="928" t="s">
        <v>117</v>
      </c>
      <c r="W56" s="1327"/>
      <c r="X56" s="1230"/>
      <c r="Y56" s="372" t="s">
        <v>340</v>
      </c>
      <c r="Z56" s="372" t="s">
        <v>341</v>
      </c>
      <c r="AA56" s="372" t="s">
        <v>342</v>
      </c>
      <c r="AB56" s="372" t="s">
        <v>343</v>
      </c>
      <c r="AC56" s="372" t="s">
        <v>344</v>
      </c>
      <c r="AD56" s="394" t="s">
        <v>118</v>
      </c>
      <c r="AE56" s="368"/>
      <c r="AF56" s="173"/>
      <c r="AG56" s="395"/>
      <c r="AH56" s="396" t="s">
        <v>116</v>
      </c>
      <c r="AI56" s="1345" t="s">
        <v>115</v>
      </c>
      <c r="AJ56" s="1346"/>
      <c r="AK56" s="396" t="s">
        <v>117</v>
      </c>
    </row>
    <row r="57" spans="1:38" hidden="1" outlineLevel="2">
      <c r="B57" s="1032" t="s">
        <v>345</v>
      </c>
      <c r="C57" s="1032"/>
      <c r="D57" s="113" t="s">
        <v>346</v>
      </c>
      <c r="E57" s="113" t="s">
        <v>346</v>
      </c>
      <c r="F57" s="113" t="s">
        <v>347</v>
      </c>
      <c r="G57" s="113" t="s">
        <v>348</v>
      </c>
      <c r="H57" s="113" t="s">
        <v>349</v>
      </c>
      <c r="I57" s="113" t="s">
        <v>349</v>
      </c>
      <c r="J57" s="336"/>
      <c r="L57" s="113" t="s">
        <v>345</v>
      </c>
      <c r="M57" s="318"/>
      <c r="N57" s="318" t="s">
        <v>362</v>
      </c>
      <c r="O57" s="1275" t="s">
        <v>362</v>
      </c>
      <c r="P57" s="1276"/>
      <c r="Q57" s="917" t="s">
        <v>362</v>
      </c>
      <c r="R57" s="929"/>
      <c r="S57" s="318" t="s">
        <v>362</v>
      </c>
      <c r="T57" s="1275" t="s">
        <v>362</v>
      </c>
      <c r="U57" s="1276"/>
      <c r="V57" s="930" t="s">
        <v>362</v>
      </c>
      <c r="W57" s="1277" t="s">
        <v>345</v>
      </c>
      <c r="X57" s="1137"/>
      <c r="Y57" s="138" t="s">
        <v>346</v>
      </c>
      <c r="Z57" s="138" t="s">
        <v>346</v>
      </c>
      <c r="AA57" s="138" t="s">
        <v>347</v>
      </c>
      <c r="AB57" s="138" t="s">
        <v>348</v>
      </c>
      <c r="AC57" s="138" t="s">
        <v>349</v>
      </c>
      <c r="AD57" s="138" t="s">
        <v>349</v>
      </c>
      <c r="AE57" s="368"/>
      <c r="AF57" s="138" t="s">
        <v>345</v>
      </c>
      <c r="AG57" s="380"/>
      <c r="AH57" s="380" t="s">
        <v>362</v>
      </c>
      <c r="AI57" s="1278" t="s">
        <v>362</v>
      </c>
      <c r="AJ57" s="1279"/>
      <c r="AK57" s="380" t="s">
        <v>362</v>
      </c>
    </row>
    <row r="58" spans="1:38" hidden="1" outlineLevel="2">
      <c r="B58" s="1032" t="s">
        <v>96</v>
      </c>
      <c r="C58" s="1032"/>
      <c r="D58" s="114" t="s">
        <v>123</v>
      </c>
      <c r="E58" s="114" t="s">
        <v>123</v>
      </c>
      <c r="F58" s="114" t="s">
        <v>123</v>
      </c>
      <c r="G58" s="114" t="s">
        <v>123</v>
      </c>
      <c r="H58" s="114" t="s">
        <v>98</v>
      </c>
      <c r="I58" s="114" t="s">
        <v>124</v>
      </c>
      <c r="J58" s="337"/>
      <c r="L58" s="113" t="s">
        <v>96</v>
      </c>
      <c r="M58" s="113"/>
      <c r="N58" s="114" t="s">
        <v>123</v>
      </c>
      <c r="O58" s="1062" t="s">
        <v>97</v>
      </c>
      <c r="P58" s="1064"/>
      <c r="Q58" s="918" t="s">
        <v>97</v>
      </c>
      <c r="R58" s="931"/>
      <c r="S58" s="909" t="s">
        <v>123</v>
      </c>
      <c r="T58" s="1180" t="s">
        <v>97</v>
      </c>
      <c r="U58" s="1181"/>
      <c r="V58" s="932" t="s">
        <v>97</v>
      </c>
      <c r="W58" s="1277" t="s">
        <v>96</v>
      </c>
      <c r="X58" s="1137"/>
      <c r="Y58" s="139" t="s">
        <v>123</v>
      </c>
      <c r="Z58" s="139" t="s">
        <v>123</v>
      </c>
      <c r="AA58" s="139" t="s">
        <v>123</v>
      </c>
      <c r="AB58" s="139" t="s">
        <v>123</v>
      </c>
      <c r="AC58" s="139" t="s">
        <v>98</v>
      </c>
      <c r="AD58" s="139" t="s">
        <v>124</v>
      </c>
      <c r="AE58" s="368"/>
      <c r="AF58" s="138" t="s">
        <v>96</v>
      </c>
      <c r="AG58" s="138"/>
      <c r="AH58" s="139" t="s">
        <v>123</v>
      </c>
      <c r="AI58" s="1280" t="s">
        <v>97</v>
      </c>
      <c r="AJ58" s="1281"/>
      <c r="AK58" s="139" t="s">
        <v>97</v>
      </c>
    </row>
    <row r="59" spans="1:38" ht="33.75" hidden="1" outlineLevel="2">
      <c r="B59" s="1127" t="s">
        <v>100</v>
      </c>
      <c r="C59" s="1127"/>
      <c r="D59" s="313" t="s">
        <v>101</v>
      </c>
      <c r="E59" s="313" t="s">
        <v>101</v>
      </c>
      <c r="F59" s="313" t="s">
        <v>102</v>
      </c>
      <c r="G59" s="313" t="s">
        <v>102</v>
      </c>
      <c r="H59" s="313" t="s">
        <v>125</v>
      </c>
      <c r="I59" s="313" t="s">
        <v>101</v>
      </c>
      <c r="J59" s="337"/>
      <c r="L59" s="312" t="s">
        <v>100</v>
      </c>
      <c r="M59" s="312"/>
      <c r="N59" s="313" t="s">
        <v>101</v>
      </c>
      <c r="O59" s="1282" t="s">
        <v>101</v>
      </c>
      <c r="P59" s="1283"/>
      <c r="Q59" s="919" t="s">
        <v>101</v>
      </c>
      <c r="R59" s="933"/>
      <c r="S59" s="934" t="s">
        <v>101</v>
      </c>
      <c r="T59" s="1337" t="s">
        <v>101</v>
      </c>
      <c r="U59" s="1338"/>
      <c r="V59" s="935" t="s">
        <v>101</v>
      </c>
      <c r="W59" s="1284" t="s">
        <v>100</v>
      </c>
      <c r="X59" s="1285"/>
      <c r="Y59" s="374" t="s">
        <v>101</v>
      </c>
      <c r="Z59" s="374" t="s">
        <v>101</v>
      </c>
      <c r="AA59" s="374" t="s">
        <v>102</v>
      </c>
      <c r="AB59" s="374" t="s">
        <v>102</v>
      </c>
      <c r="AC59" s="374" t="s">
        <v>125</v>
      </c>
      <c r="AD59" s="374" t="s">
        <v>101</v>
      </c>
      <c r="AE59" s="368"/>
      <c r="AF59" s="373" t="s">
        <v>100</v>
      </c>
      <c r="AG59" s="373"/>
      <c r="AH59" s="374" t="s">
        <v>101</v>
      </c>
      <c r="AI59" s="1286" t="s">
        <v>101</v>
      </c>
      <c r="AJ59" s="1287"/>
      <c r="AK59" s="374" t="s">
        <v>101</v>
      </c>
    </row>
    <row r="60" spans="1:38" ht="36" hidden="1" outlineLevel="2">
      <c r="B60" s="1305" t="s">
        <v>350</v>
      </c>
      <c r="C60" s="315" t="s">
        <v>223</v>
      </c>
      <c r="D60" s="316" t="s">
        <v>351</v>
      </c>
      <c r="E60" s="316" t="s">
        <v>351</v>
      </c>
      <c r="F60" s="316" t="s">
        <v>351</v>
      </c>
      <c r="G60" s="316" t="s">
        <v>351</v>
      </c>
      <c r="H60" s="316" t="s">
        <v>351</v>
      </c>
      <c r="I60" s="316" t="s">
        <v>353</v>
      </c>
      <c r="J60" s="340"/>
      <c r="L60" s="314" t="s">
        <v>350</v>
      </c>
      <c r="M60" s="315" t="s">
        <v>223</v>
      </c>
      <c r="N60" s="316" t="s">
        <v>363</v>
      </c>
      <c r="O60" s="316" t="s">
        <v>364</v>
      </c>
      <c r="P60" s="316" t="s">
        <v>363</v>
      </c>
      <c r="Q60" s="537" t="s">
        <v>365</v>
      </c>
      <c r="R60" s="936" t="s">
        <v>223</v>
      </c>
      <c r="S60" s="316" t="s">
        <v>363</v>
      </c>
      <c r="T60" s="316" t="s">
        <v>364</v>
      </c>
      <c r="U60" s="316" t="s">
        <v>363</v>
      </c>
      <c r="V60" s="937" t="s">
        <v>365</v>
      </c>
      <c r="W60" s="1310" t="s">
        <v>350</v>
      </c>
      <c r="X60" s="376" t="s">
        <v>223</v>
      </c>
      <c r="Y60" s="377" t="s">
        <v>351</v>
      </c>
      <c r="Z60" s="377" t="s">
        <v>351</v>
      </c>
      <c r="AA60" s="377" t="s">
        <v>351</v>
      </c>
      <c r="AB60" s="377" t="s">
        <v>351</v>
      </c>
      <c r="AC60" s="377" t="s">
        <v>351</v>
      </c>
      <c r="AD60" s="377" t="s">
        <v>353</v>
      </c>
      <c r="AE60" s="368"/>
      <c r="AF60" s="375" t="s">
        <v>350</v>
      </c>
      <c r="AG60" s="376" t="s">
        <v>223</v>
      </c>
      <c r="AH60" s="377" t="s">
        <v>363</v>
      </c>
      <c r="AI60" s="377" t="s">
        <v>364</v>
      </c>
      <c r="AJ60" s="377" t="s">
        <v>363</v>
      </c>
      <c r="AK60" s="377" t="s">
        <v>365</v>
      </c>
    </row>
    <row r="61" spans="1:38" ht="33.75" hidden="1" outlineLevel="2">
      <c r="B61" s="1305"/>
      <c r="C61" s="315" t="s">
        <v>225</v>
      </c>
      <c r="D61" s="316" t="s">
        <v>226</v>
      </c>
      <c r="E61" s="316" t="s">
        <v>226</v>
      </c>
      <c r="F61" s="316" t="s">
        <v>226</v>
      </c>
      <c r="G61" s="316" t="s">
        <v>226</v>
      </c>
      <c r="H61" s="316" t="s">
        <v>226</v>
      </c>
      <c r="I61" s="316" t="s">
        <v>226</v>
      </c>
      <c r="J61" s="340"/>
      <c r="L61" s="314"/>
      <c r="M61" s="315" t="s">
        <v>225</v>
      </c>
      <c r="N61" s="316" t="s">
        <v>226</v>
      </c>
      <c r="O61" s="316" t="s">
        <v>366</v>
      </c>
      <c r="P61" s="316" t="s">
        <v>367</v>
      </c>
      <c r="Q61" s="537" t="s">
        <v>226</v>
      </c>
      <c r="R61" s="936" t="s">
        <v>225</v>
      </c>
      <c r="S61" s="316" t="s">
        <v>226</v>
      </c>
      <c r="T61" s="316" t="s">
        <v>366</v>
      </c>
      <c r="U61" s="316" t="s">
        <v>367</v>
      </c>
      <c r="V61" s="937" t="s">
        <v>226</v>
      </c>
      <c r="W61" s="1310"/>
      <c r="X61" s="376" t="s">
        <v>225</v>
      </c>
      <c r="Y61" s="377" t="s">
        <v>226</v>
      </c>
      <c r="Z61" s="377" t="s">
        <v>226</v>
      </c>
      <c r="AA61" s="377" t="s">
        <v>226</v>
      </c>
      <c r="AB61" s="377" t="s">
        <v>226</v>
      </c>
      <c r="AC61" s="377" t="s">
        <v>226</v>
      </c>
      <c r="AD61" s="377" t="s">
        <v>226</v>
      </c>
      <c r="AE61" s="368"/>
      <c r="AF61" s="375"/>
      <c r="AG61" s="376" t="s">
        <v>225</v>
      </c>
      <c r="AH61" s="377" t="s">
        <v>226</v>
      </c>
      <c r="AI61" s="377" t="s">
        <v>366</v>
      </c>
      <c r="AJ61" s="377" t="s">
        <v>367</v>
      </c>
      <c r="AK61" s="377" t="s">
        <v>226</v>
      </c>
    </row>
    <row r="62" spans="1:38" hidden="1" outlineLevel="2">
      <c r="B62" s="1305"/>
      <c r="C62" s="315" t="s">
        <v>355</v>
      </c>
      <c r="D62" s="316" t="s">
        <v>339</v>
      </c>
      <c r="E62" s="316" t="s">
        <v>339</v>
      </c>
      <c r="F62" s="316" t="s">
        <v>339</v>
      </c>
      <c r="G62" s="316" t="s">
        <v>339</v>
      </c>
      <c r="H62" s="316" t="s">
        <v>349</v>
      </c>
      <c r="I62" s="316" t="s">
        <v>349</v>
      </c>
      <c r="J62" s="340"/>
      <c r="L62" s="341"/>
      <c r="M62" s="315" t="s">
        <v>355</v>
      </c>
      <c r="N62" s="342" t="s">
        <v>349</v>
      </c>
      <c r="O62" s="343" t="s">
        <v>349</v>
      </c>
      <c r="P62" s="344"/>
      <c r="Q62" s="343" t="s">
        <v>349</v>
      </c>
      <c r="R62" s="936" t="s">
        <v>355</v>
      </c>
      <c r="S62" s="342" t="s">
        <v>349</v>
      </c>
      <c r="T62" s="343" t="s">
        <v>349</v>
      </c>
      <c r="U62" s="344"/>
      <c r="V62" s="938" t="s">
        <v>349</v>
      </c>
      <c r="W62" s="1310"/>
      <c r="X62" s="376" t="s">
        <v>355</v>
      </c>
      <c r="Y62" s="377" t="s">
        <v>339</v>
      </c>
      <c r="Z62" s="377" t="s">
        <v>339</v>
      </c>
      <c r="AA62" s="377" t="s">
        <v>339</v>
      </c>
      <c r="AB62" s="377" t="s">
        <v>339</v>
      </c>
      <c r="AC62" s="377" t="s">
        <v>349</v>
      </c>
      <c r="AD62" s="377" t="s">
        <v>349</v>
      </c>
      <c r="AE62" s="368"/>
      <c r="AF62" s="399"/>
      <c r="AG62" s="376" t="s">
        <v>355</v>
      </c>
      <c r="AH62" s="400" t="s">
        <v>349</v>
      </c>
      <c r="AI62" s="401" t="s">
        <v>349</v>
      </c>
      <c r="AJ62" s="402"/>
      <c r="AK62" s="400" t="s">
        <v>349</v>
      </c>
    </row>
    <row r="63" spans="1:38" ht="30" hidden="1" outlineLevel="2">
      <c r="B63" s="1158" t="s">
        <v>146</v>
      </c>
      <c r="C63" s="317" t="s">
        <v>356</v>
      </c>
      <c r="D63" s="318"/>
      <c r="E63" s="318"/>
      <c r="F63" s="318"/>
      <c r="G63" s="318"/>
      <c r="H63" s="318"/>
      <c r="I63" s="345"/>
      <c r="J63" s="346"/>
      <c r="L63" s="1308" t="s">
        <v>146</v>
      </c>
      <c r="M63" s="115" t="s">
        <v>104</v>
      </c>
      <c r="N63" s="347" t="s">
        <v>368</v>
      </c>
      <c r="O63" s="1288"/>
      <c r="P63" s="1289"/>
      <c r="Q63" s="920"/>
      <c r="R63" s="939" t="s">
        <v>104</v>
      </c>
      <c r="S63" s="940" t="s">
        <v>368</v>
      </c>
      <c r="T63" s="1339"/>
      <c r="U63" s="1340"/>
      <c r="V63" s="941"/>
      <c r="W63" s="1311" t="s">
        <v>146</v>
      </c>
      <c r="X63" s="379" t="s">
        <v>356</v>
      </c>
      <c r="Y63" s="380"/>
      <c r="Z63" s="380"/>
      <c r="AA63" s="380"/>
      <c r="AB63" s="380"/>
      <c r="AC63" s="380"/>
      <c r="AD63" s="403"/>
      <c r="AE63" s="368"/>
      <c r="AF63" s="1296" t="s">
        <v>146</v>
      </c>
      <c r="AG63" s="140" t="s">
        <v>104</v>
      </c>
      <c r="AH63" s="404" t="s">
        <v>368</v>
      </c>
      <c r="AI63" s="1290"/>
      <c r="AJ63" s="1291"/>
      <c r="AK63" s="412"/>
    </row>
    <row r="64" spans="1:38" ht="30" hidden="1" outlineLevel="2">
      <c r="B64" s="1158"/>
      <c r="C64" s="115" t="s">
        <v>216</v>
      </c>
      <c r="D64" s="113"/>
      <c r="E64" s="113"/>
      <c r="F64" s="113"/>
      <c r="G64" s="113"/>
      <c r="H64" s="113"/>
      <c r="I64" s="348"/>
      <c r="J64" s="346"/>
      <c r="K64" s="349"/>
      <c r="L64" s="1198"/>
      <c r="M64" s="117" t="s">
        <v>147</v>
      </c>
      <c r="N64" s="118">
        <f>S64+600</f>
        <v>4470</v>
      </c>
      <c r="O64" s="350"/>
      <c r="P64" s="351">
        <f>CEILING(U64*1.3*1.55+600,20)</f>
        <v>4820</v>
      </c>
      <c r="Q64" s="921" t="s">
        <v>244</v>
      </c>
      <c r="R64" s="942" t="s">
        <v>147</v>
      </c>
      <c r="S64" s="943">
        <v>3870</v>
      </c>
      <c r="T64" s="350"/>
      <c r="U64" s="351">
        <v>2090</v>
      </c>
      <c r="V64" s="944"/>
      <c r="W64" s="1311"/>
      <c r="X64" s="140" t="s">
        <v>216</v>
      </c>
      <c r="Y64" s="138"/>
      <c r="Z64" s="138"/>
      <c r="AA64" s="138"/>
      <c r="AB64" s="138"/>
      <c r="AC64" s="138"/>
      <c r="AD64" s="405"/>
      <c r="AE64" s="368"/>
      <c r="AF64" s="1297"/>
      <c r="AG64" s="201" t="s">
        <v>147</v>
      </c>
      <c r="AH64" s="202">
        <v>3550</v>
      </c>
      <c r="AI64" s="406"/>
      <c r="AJ64" s="407"/>
      <c r="AK64" s="202"/>
      <c r="AL64" s="170"/>
    </row>
    <row r="65" spans="2:38" ht="30" hidden="1" outlineLevel="2">
      <c r="B65" s="1158"/>
      <c r="C65" s="115" t="s">
        <v>357</v>
      </c>
      <c r="D65" s="113"/>
      <c r="E65" s="113"/>
      <c r="F65" s="113"/>
      <c r="G65" s="113"/>
      <c r="H65" s="113"/>
      <c r="I65" s="348"/>
      <c r="J65" s="346"/>
      <c r="L65" s="1198"/>
      <c r="M65" s="115" t="s">
        <v>189</v>
      </c>
      <c r="N65" s="347" t="s">
        <v>369</v>
      </c>
      <c r="O65" s="440"/>
      <c r="P65" s="441" t="s">
        <v>370</v>
      </c>
      <c r="Q65" s="922" t="s">
        <v>371</v>
      </c>
      <c r="R65" s="939" t="s">
        <v>189</v>
      </c>
      <c r="S65" s="940" t="s">
        <v>369</v>
      </c>
      <c r="T65" s="920"/>
      <c r="U65" s="945" t="s">
        <v>370</v>
      </c>
      <c r="V65" s="946" t="s">
        <v>371</v>
      </c>
      <c r="W65" s="1311"/>
      <c r="X65" s="140" t="s">
        <v>357</v>
      </c>
      <c r="Y65" s="138"/>
      <c r="Z65" s="138"/>
      <c r="AA65" s="138"/>
      <c r="AB65" s="138"/>
      <c r="AC65" s="138"/>
      <c r="AD65" s="405"/>
      <c r="AE65" s="368"/>
      <c r="AF65" s="1297"/>
      <c r="AG65" s="140" t="s">
        <v>189</v>
      </c>
      <c r="AH65" s="404" t="s">
        <v>369</v>
      </c>
      <c r="AI65" s="477"/>
      <c r="AJ65" s="478" t="s">
        <v>370</v>
      </c>
      <c r="AK65" s="404" t="s">
        <v>371</v>
      </c>
      <c r="AL65" s="170"/>
    </row>
    <row r="66" spans="2:38" ht="24" hidden="1" outlineLevel="2">
      <c r="B66" s="1158"/>
      <c r="C66" s="419" t="s">
        <v>358</v>
      </c>
      <c r="D66" s="420">
        <v>930</v>
      </c>
      <c r="E66" s="420">
        <v>1020</v>
      </c>
      <c r="F66" s="420">
        <f>CEILING(AA66*$H$50,5)</f>
        <v>265</v>
      </c>
      <c r="G66" s="420">
        <f>CEILING(AB66*$H$50,5)</f>
        <v>1140</v>
      </c>
      <c r="H66" s="958">
        <v>1450</v>
      </c>
      <c r="I66" s="958">
        <v>3400</v>
      </c>
      <c r="J66" s="442"/>
      <c r="L66" s="1198"/>
      <c r="M66" s="117" t="s">
        <v>147</v>
      </c>
      <c r="N66" s="118">
        <f>S66+600</f>
        <v>3930</v>
      </c>
      <c r="O66" s="350"/>
      <c r="P66" s="443">
        <f>CEILING(U66*1.3*1.55+600,20)</f>
        <v>3420</v>
      </c>
      <c r="Q66" s="443">
        <f>CEILING(V66*1.3*1.55+600,20)</f>
        <v>3740</v>
      </c>
      <c r="R66" s="942" t="s">
        <v>147</v>
      </c>
      <c r="S66" s="943">
        <v>3330</v>
      </c>
      <c r="T66" s="350"/>
      <c r="U66" s="443">
        <v>1390</v>
      </c>
      <c r="V66" s="947">
        <v>1550</v>
      </c>
      <c r="W66" s="1311"/>
      <c r="X66" s="468" t="s">
        <v>358</v>
      </c>
      <c r="Y66" s="469">
        <v>845</v>
      </c>
      <c r="Z66" s="469">
        <v>920</v>
      </c>
      <c r="AA66" s="469">
        <v>240</v>
      </c>
      <c r="AB66" s="469">
        <v>1035</v>
      </c>
      <c r="AC66" s="469">
        <v>1150</v>
      </c>
      <c r="AD66" s="469">
        <v>2550</v>
      </c>
      <c r="AE66" s="368"/>
      <c r="AF66" s="1297"/>
      <c r="AG66" s="201" t="s">
        <v>147</v>
      </c>
      <c r="AH66" s="202">
        <v>3550</v>
      </c>
      <c r="AI66" s="406"/>
      <c r="AJ66" s="351">
        <v>3150</v>
      </c>
      <c r="AK66" s="119">
        <v>3350</v>
      </c>
      <c r="AL66" s="170">
        <f>P66/AJ66-1</f>
        <v>8.5714285714285632E-2</v>
      </c>
    </row>
    <row r="67" spans="2:38" hidden="1" outlineLevel="2">
      <c r="B67" s="1158"/>
      <c r="C67" s="121" t="s">
        <v>217</v>
      </c>
      <c r="D67" s="113"/>
      <c r="E67" s="113"/>
      <c r="F67" s="113"/>
      <c r="G67" s="113"/>
      <c r="H67" s="113"/>
      <c r="I67" s="348"/>
      <c r="J67" s="346"/>
      <c r="L67" s="1198"/>
      <c r="M67" s="115" t="s">
        <v>372</v>
      </c>
      <c r="N67" s="347" t="s">
        <v>373</v>
      </c>
      <c r="O67" s="440"/>
      <c r="P67" s="444" t="s">
        <v>374</v>
      </c>
      <c r="Q67" s="922" t="s">
        <v>374</v>
      </c>
      <c r="R67" s="939" t="s">
        <v>372</v>
      </c>
      <c r="S67" s="940" t="s">
        <v>373</v>
      </c>
      <c r="T67" s="920"/>
      <c r="U67" s="948" t="s">
        <v>374</v>
      </c>
      <c r="V67" s="946" t="s">
        <v>374</v>
      </c>
      <c r="W67" s="1311"/>
      <c r="X67" s="203" t="s">
        <v>217</v>
      </c>
      <c r="Y67" s="470"/>
      <c r="Z67" s="470"/>
      <c r="AA67" s="470"/>
      <c r="AB67" s="470"/>
      <c r="AC67" s="470"/>
      <c r="AD67" s="470"/>
      <c r="AE67" s="368"/>
      <c r="AF67" s="1297"/>
      <c r="AG67" s="140" t="s">
        <v>372</v>
      </c>
      <c r="AH67" s="404" t="s">
        <v>373</v>
      </c>
      <c r="AI67" s="477"/>
      <c r="AJ67" s="441" t="s">
        <v>374</v>
      </c>
      <c r="AK67" s="347" t="s">
        <v>374</v>
      </c>
      <c r="AL67" s="170"/>
    </row>
    <row r="68" spans="2:38" ht="24" hidden="1" outlineLevel="2">
      <c r="B68" s="1158"/>
      <c r="C68" s="121" t="s">
        <v>320</v>
      </c>
      <c r="D68" s="113"/>
      <c r="E68" s="113"/>
      <c r="F68" s="113"/>
      <c r="G68" s="113"/>
      <c r="H68" s="113"/>
      <c r="I68" s="348"/>
      <c r="J68" s="346"/>
      <c r="L68" s="1198"/>
      <c r="M68" s="117" t="s">
        <v>147</v>
      </c>
      <c r="N68" s="118">
        <f>S68+600</f>
        <v>3930</v>
      </c>
      <c r="O68" s="350"/>
      <c r="P68" s="443">
        <f>CEILING(U68*1.3*1.55+600,20)</f>
        <v>3940</v>
      </c>
      <c r="Q68" s="923">
        <f>CEILING(V68*1.3*1.55+600,20)</f>
        <v>4040</v>
      </c>
      <c r="R68" s="942" t="s">
        <v>147</v>
      </c>
      <c r="S68" s="943">
        <v>3330</v>
      </c>
      <c r="T68" s="350"/>
      <c r="U68" s="443">
        <v>1650</v>
      </c>
      <c r="V68" s="947">
        <v>1700</v>
      </c>
      <c r="W68" s="1311"/>
      <c r="X68" s="203" t="s">
        <v>320</v>
      </c>
      <c r="Y68" s="138"/>
      <c r="Z68" s="138"/>
      <c r="AA68" s="138"/>
      <c r="AB68" s="138"/>
      <c r="AC68" s="138"/>
      <c r="AD68" s="405"/>
      <c r="AE68" s="368"/>
      <c r="AF68" s="1297"/>
      <c r="AG68" s="201" t="s">
        <v>147</v>
      </c>
      <c r="AH68" s="202">
        <v>3550</v>
      </c>
      <c r="AI68" s="406"/>
      <c r="AJ68" s="351">
        <v>3250</v>
      </c>
      <c r="AK68" s="119">
        <v>3650</v>
      </c>
      <c r="AL68" s="170">
        <f t="shared" ref="AL68:AL76" si="3">P68/AJ68-1</f>
        <v>0.21230769230769231</v>
      </c>
    </row>
    <row r="69" spans="2:38" ht="15.75" hidden="1" outlineLevel="2">
      <c r="B69" s="1158"/>
      <c r="C69" s="419" t="s">
        <v>358</v>
      </c>
      <c r="D69" s="420">
        <v>930</v>
      </c>
      <c r="E69" s="420">
        <v>1020</v>
      </c>
      <c r="F69" s="420">
        <f>CEILING(AA69*$H$50,5)</f>
        <v>295</v>
      </c>
      <c r="G69" s="421"/>
      <c r="H69" s="421"/>
      <c r="I69" s="958">
        <v>3500</v>
      </c>
      <c r="J69" s="442"/>
      <c r="L69" s="1198"/>
      <c r="M69" s="121" t="s">
        <v>209</v>
      </c>
      <c r="N69" s="347" t="s">
        <v>375</v>
      </c>
      <c r="O69" s="440"/>
      <c r="P69" s="444" t="s">
        <v>376</v>
      </c>
      <c r="Q69" s="922" t="s">
        <v>376</v>
      </c>
      <c r="R69" s="949" t="s">
        <v>209</v>
      </c>
      <c r="S69" s="940" t="s">
        <v>375</v>
      </c>
      <c r="T69" s="920"/>
      <c r="U69" s="948" t="s">
        <v>376</v>
      </c>
      <c r="V69" s="946" t="s">
        <v>376</v>
      </c>
      <c r="W69" s="1311"/>
      <c r="X69" s="468" t="s">
        <v>358</v>
      </c>
      <c r="Y69" s="469">
        <v>845</v>
      </c>
      <c r="Z69" s="469">
        <v>920</v>
      </c>
      <c r="AA69" s="469">
        <v>265</v>
      </c>
      <c r="AB69" s="469"/>
      <c r="AC69" s="469"/>
      <c r="AD69" s="469">
        <v>2550</v>
      </c>
      <c r="AE69" s="368"/>
      <c r="AF69" s="1297"/>
      <c r="AG69" s="203" t="s">
        <v>209</v>
      </c>
      <c r="AH69" s="404" t="s">
        <v>375</v>
      </c>
      <c r="AI69" s="477"/>
      <c r="AJ69" s="441" t="s">
        <v>376</v>
      </c>
      <c r="AK69" s="347" t="s">
        <v>376</v>
      </c>
      <c r="AL69" s="170"/>
    </row>
    <row r="70" spans="2:38" ht="45" hidden="1" outlineLevel="2">
      <c r="B70" s="1158"/>
      <c r="C70" s="115" t="s">
        <v>359</v>
      </c>
      <c r="D70" s="113"/>
      <c r="E70" s="113"/>
      <c r="F70" s="113"/>
      <c r="G70" s="113"/>
      <c r="H70" s="113"/>
      <c r="I70" s="348"/>
      <c r="J70" s="346"/>
      <c r="L70" s="1198"/>
      <c r="M70" s="117" t="s">
        <v>147</v>
      </c>
      <c r="N70" s="118">
        <f>S70+600</f>
        <v>3930</v>
      </c>
      <c r="O70" s="350"/>
      <c r="P70" s="443">
        <f>CEILING(U70*1.3*1.55+600,20)</f>
        <v>3820</v>
      </c>
      <c r="Q70" s="923">
        <f>CEILING(V70*1.3*1.55+600,20)</f>
        <v>4020</v>
      </c>
      <c r="R70" s="942" t="s">
        <v>147</v>
      </c>
      <c r="S70" s="943">
        <v>3330</v>
      </c>
      <c r="T70" s="350"/>
      <c r="U70" s="443">
        <v>1590</v>
      </c>
      <c r="V70" s="947">
        <v>1690</v>
      </c>
      <c r="W70" s="1311"/>
      <c r="X70" s="140" t="s">
        <v>359</v>
      </c>
      <c r="Y70" s="470"/>
      <c r="Z70" s="470"/>
      <c r="AA70" s="470"/>
      <c r="AB70" s="470"/>
      <c r="AC70" s="470"/>
      <c r="AD70" s="470"/>
      <c r="AE70" s="368"/>
      <c r="AF70" s="1297"/>
      <c r="AG70" s="201" t="s">
        <v>147</v>
      </c>
      <c r="AH70" s="202">
        <v>3550</v>
      </c>
      <c r="AI70" s="406"/>
      <c r="AJ70" s="351">
        <v>3250</v>
      </c>
      <c r="AK70" s="119">
        <v>3650</v>
      </c>
      <c r="AL70" s="170">
        <f t="shared" si="3"/>
        <v>0.17538461538461547</v>
      </c>
    </row>
    <row r="71" spans="2:38" ht="30" hidden="1" outlineLevel="2">
      <c r="B71" s="1158"/>
      <c r="C71" s="122" t="s">
        <v>330</v>
      </c>
      <c r="D71" s="113"/>
      <c r="E71" s="113"/>
      <c r="F71" s="113"/>
      <c r="G71" s="113"/>
      <c r="H71" s="113"/>
      <c r="I71" s="348"/>
      <c r="J71" s="346"/>
      <c r="L71" s="1198"/>
      <c r="M71" s="121" t="s">
        <v>105</v>
      </c>
      <c r="N71" s="347" t="s">
        <v>377</v>
      </c>
      <c r="O71" s="440"/>
      <c r="P71" s="444" t="s">
        <v>378</v>
      </c>
      <c r="Q71" s="922" t="s">
        <v>378</v>
      </c>
      <c r="R71" s="949" t="s">
        <v>105</v>
      </c>
      <c r="S71" s="940" t="s">
        <v>377</v>
      </c>
      <c r="T71" s="920"/>
      <c r="U71" s="948" t="s">
        <v>378</v>
      </c>
      <c r="V71" s="946" t="s">
        <v>378</v>
      </c>
      <c r="W71" s="1311"/>
      <c r="X71" s="204" t="s">
        <v>330</v>
      </c>
      <c r="Y71" s="138"/>
      <c r="Z71" s="138"/>
      <c r="AA71" s="138"/>
      <c r="AB71" s="138"/>
      <c r="AC71" s="138"/>
      <c r="AD71" s="405"/>
      <c r="AE71" s="368"/>
      <c r="AF71" s="1297"/>
      <c r="AG71" s="203" t="s">
        <v>105</v>
      </c>
      <c r="AH71" s="404" t="s">
        <v>377</v>
      </c>
      <c r="AI71" s="477"/>
      <c r="AJ71" s="441" t="s">
        <v>378</v>
      </c>
      <c r="AK71" s="347" t="s">
        <v>378</v>
      </c>
      <c r="AL71" s="170"/>
    </row>
    <row r="72" spans="2:38" ht="30" hidden="1" outlineLevel="2">
      <c r="B72" s="1158"/>
      <c r="C72" s="115" t="s">
        <v>360</v>
      </c>
      <c r="D72" s="113"/>
      <c r="E72" s="113"/>
      <c r="F72" s="113"/>
      <c r="G72" s="113"/>
      <c r="H72" s="113"/>
      <c r="I72" s="348"/>
      <c r="J72" s="346"/>
      <c r="L72" s="1198"/>
      <c r="M72" s="117" t="s">
        <v>147</v>
      </c>
      <c r="N72" s="118">
        <f>S72+600</f>
        <v>4900</v>
      </c>
      <c r="O72" s="350"/>
      <c r="P72" s="443">
        <f>CEILING(U72*1.3*1.55+600,20)</f>
        <v>3520</v>
      </c>
      <c r="Q72" s="923">
        <f>CEILING(V72*1.3*1.55+600,20)</f>
        <v>3940</v>
      </c>
      <c r="R72" s="942" t="s">
        <v>147</v>
      </c>
      <c r="S72" s="943">
        <v>4300</v>
      </c>
      <c r="T72" s="350"/>
      <c r="U72" s="443">
        <v>1440</v>
      </c>
      <c r="V72" s="947">
        <v>1650</v>
      </c>
      <c r="W72" s="1311"/>
      <c r="X72" s="140" t="s">
        <v>360</v>
      </c>
      <c r="Y72" s="138"/>
      <c r="Z72" s="138"/>
      <c r="AA72" s="138"/>
      <c r="AB72" s="138"/>
      <c r="AC72" s="138"/>
      <c r="AD72" s="405"/>
      <c r="AE72" s="368"/>
      <c r="AF72" s="1297"/>
      <c r="AG72" s="201" t="s">
        <v>147</v>
      </c>
      <c r="AH72" s="202">
        <v>3550</v>
      </c>
      <c r="AI72" s="406"/>
      <c r="AJ72" s="351">
        <v>3250</v>
      </c>
      <c r="AK72" s="119">
        <v>3650</v>
      </c>
      <c r="AL72" s="170">
        <f t="shared" si="3"/>
        <v>8.3076923076923048E-2</v>
      </c>
    </row>
    <row r="73" spans="2:38" ht="15.75" hidden="1" outlineLevel="2">
      <c r="B73" s="1159"/>
      <c r="C73" s="419" t="s">
        <v>358</v>
      </c>
      <c r="D73" s="421"/>
      <c r="E73" s="421"/>
      <c r="F73" s="420">
        <f>CEILING(AA73*$H$50,5)</f>
        <v>265</v>
      </c>
      <c r="G73" s="420">
        <f>CEILING(AB73*$H$50,5)</f>
        <v>1140</v>
      </c>
      <c r="H73" s="958">
        <v>1800</v>
      </c>
      <c r="I73" s="958">
        <v>4800</v>
      </c>
      <c r="J73" s="442"/>
      <c r="L73" s="1198"/>
      <c r="M73" s="122" t="s">
        <v>379</v>
      </c>
      <c r="N73" s="347" t="s">
        <v>380</v>
      </c>
      <c r="O73" s="440"/>
      <c r="P73" s="444" t="s">
        <v>381</v>
      </c>
      <c r="Q73" s="922" t="s">
        <v>381</v>
      </c>
      <c r="R73" s="950" t="s">
        <v>379</v>
      </c>
      <c r="S73" s="940" t="s">
        <v>380</v>
      </c>
      <c r="T73" s="920"/>
      <c r="U73" s="948" t="s">
        <v>381</v>
      </c>
      <c r="V73" s="946" t="s">
        <v>381</v>
      </c>
      <c r="W73" s="1312"/>
      <c r="X73" s="468" t="s">
        <v>358</v>
      </c>
      <c r="Y73" s="469"/>
      <c r="Z73" s="469"/>
      <c r="AA73" s="469">
        <v>240</v>
      </c>
      <c r="AB73" s="469">
        <v>1035</v>
      </c>
      <c r="AC73" s="469">
        <v>1350</v>
      </c>
      <c r="AD73" s="469">
        <v>3550</v>
      </c>
      <c r="AE73" s="368"/>
      <c r="AF73" s="1297"/>
      <c r="AG73" s="204" t="s">
        <v>379</v>
      </c>
      <c r="AH73" s="404" t="s">
        <v>380</v>
      </c>
      <c r="AI73" s="477"/>
      <c r="AJ73" s="441" t="s">
        <v>381</v>
      </c>
      <c r="AK73" s="347" t="s">
        <v>381</v>
      </c>
      <c r="AL73" s="170"/>
    </row>
    <row r="74" spans="2:38" ht="24" hidden="1" outlineLevel="2">
      <c r="D74" s="368"/>
      <c r="E74" s="368"/>
      <c r="F74" s="368"/>
      <c r="G74" s="368"/>
      <c r="K74" s="349"/>
      <c r="L74" s="1198"/>
      <c r="M74" s="117" t="s">
        <v>147</v>
      </c>
      <c r="N74" s="118">
        <f>S74+600</f>
        <v>4470</v>
      </c>
      <c r="O74" s="350"/>
      <c r="P74" s="443">
        <f>CEILING(U74*1.3*1.55+600,20)</f>
        <v>4420</v>
      </c>
      <c r="Q74" s="923">
        <f>CEILING(V74*1.3*1.55+600,20)</f>
        <v>5000</v>
      </c>
      <c r="R74" s="942" t="s">
        <v>147</v>
      </c>
      <c r="S74" s="943">
        <v>3870</v>
      </c>
      <c r="T74" s="350"/>
      <c r="U74" s="443">
        <v>1890</v>
      </c>
      <c r="V74" s="947">
        <v>2180</v>
      </c>
      <c r="W74" s="368"/>
      <c r="X74" s="368"/>
      <c r="Y74" s="368"/>
      <c r="Z74" s="368"/>
      <c r="AA74" s="368"/>
      <c r="AB74" s="368"/>
      <c r="AC74" s="368"/>
      <c r="AD74" s="368"/>
      <c r="AE74" s="368"/>
      <c r="AF74" s="1297"/>
      <c r="AG74" s="201" t="s">
        <v>147</v>
      </c>
      <c r="AH74" s="202">
        <v>3750</v>
      </c>
      <c r="AI74" s="406"/>
      <c r="AJ74" s="351">
        <v>4150</v>
      </c>
      <c r="AK74" s="119">
        <v>4250</v>
      </c>
      <c r="AL74" s="170">
        <f t="shared" si="3"/>
        <v>6.5060240963855431E-2</v>
      </c>
    </row>
    <row r="75" spans="2:38" hidden="1" outlineLevel="2">
      <c r="F75" s="368"/>
      <c r="L75" s="1198"/>
      <c r="M75" s="122" t="s">
        <v>382</v>
      </c>
      <c r="N75" s="347" t="s">
        <v>383</v>
      </c>
      <c r="O75" s="440"/>
      <c r="P75" s="444" t="s">
        <v>384</v>
      </c>
      <c r="Q75" s="922" t="s">
        <v>384</v>
      </c>
      <c r="R75" s="950" t="s">
        <v>382</v>
      </c>
      <c r="S75" s="940" t="s">
        <v>383</v>
      </c>
      <c r="T75" s="920"/>
      <c r="U75" s="948" t="s">
        <v>384</v>
      </c>
      <c r="V75" s="946" t="s">
        <v>384</v>
      </c>
      <c r="W75" s="368"/>
      <c r="X75" s="368"/>
      <c r="Y75" s="368"/>
      <c r="Z75" s="368"/>
      <c r="AA75" s="368"/>
      <c r="AB75" s="368"/>
      <c r="AC75" s="368"/>
      <c r="AD75" s="368"/>
      <c r="AE75" s="368"/>
      <c r="AF75" s="1297"/>
      <c r="AG75" s="204" t="s">
        <v>382</v>
      </c>
      <c r="AH75" s="404" t="s">
        <v>383</v>
      </c>
      <c r="AI75" s="477"/>
      <c r="AJ75" s="441" t="s">
        <v>384</v>
      </c>
      <c r="AK75" s="347" t="s">
        <v>384</v>
      </c>
      <c r="AL75" s="170"/>
    </row>
    <row r="76" spans="2:38" ht="24.75" hidden="1" outlineLevel="2" thickBot="1">
      <c r="K76" s="349"/>
      <c r="L76" s="1309"/>
      <c r="M76" s="117" t="s">
        <v>147</v>
      </c>
      <c r="N76" s="118">
        <f>S76+600</f>
        <v>4470</v>
      </c>
      <c r="O76" s="350"/>
      <c r="P76" s="443">
        <f>CEILING(U76*1.3*1.55+600,20)</f>
        <v>3940</v>
      </c>
      <c r="Q76" s="923">
        <f>CEILING(V76*1.3*1.55+600,20)</f>
        <v>4260</v>
      </c>
      <c r="R76" s="951" t="s">
        <v>147</v>
      </c>
      <c r="S76" s="952">
        <v>3870</v>
      </c>
      <c r="T76" s="953"/>
      <c r="U76" s="954">
        <v>1655</v>
      </c>
      <c r="V76" s="955">
        <v>1815</v>
      </c>
      <c r="W76" s="368"/>
      <c r="X76" s="368"/>
      <c r="Y76" s="368"/>
      <c r="Z76" s="368"/>
      <c r="AA76" s="368"/>
      <c r="AB76" s="368"/>
      <c r="AC76" s="368"/>
      <c r="AD76" s="368"/>
      <c r="AE76" s="368"/>
      <c r="AF76" s="1298"/>
      <c r="AG76" s="201" t="s">
        <v>147</v>
      </c>
      <c r="AH76" s="202">
        <v>3750</v>
      </c>
      <c r="AI76" s="406"/>
      <c r="AJ76" s="351">
        <v>3250</v>
      </c>
      <c r="AK76" s="119">
        <v>3650</v>
      </c>
      <c r="AL76" s="170">
        <f t="shared" si="3"/>
        <v>0.21230769230769231</v>
      </c>
    </row>
    <row r="77" spans="2:38" ht="21" hidden="1" outlineLevel="2">
      <c r="K77" s="349"/>
      <c r="L77" s="445"/>
      <c r="M77" s="446"/>
      <c r="N77" s="447"/>
      <c r="O77" s="147"/>
      <c r="P77" s="448"/>
      <c r="Q77" s="448"/>
      <c r="R77" s="381"/>
      <c r="S77" s="381"/>
      <c r="T77" s="381"/>
      <c r="U77" s="381"/>
      <c r="V77" s="381"/>
      <c r="W77" s="368"/>
      <c r="X77" s="368"/>
      <c r="Y77" s="368"/>
      <c r="Z77" s="368"/>
      <c r="AA77" s="368"/>
      <c r="AB77" s="368"/>
      <c r="AC77" s="368"/>
      <c r="AD77" s="368"/>
      <c r="AE77" s="368"/>
      <c r="AF77" s="479"/>
      <c r="AG77" s="480"/>
      <c r="AH77" s="481"/>
      <c r="AI77" s="482"/>
      <c r="AJ77" s="481"/>
      <c r="AK77" s="481"/>
      <c r="AL77" s="170"/>
    </row>
    <row r="78" spans="2:38" hidden="1" outlineLevel="2">
      <c r="N78" s="24">
        <v>100</v>
      </c>
      <c r="P78" s="24">
        <v>250</v>
      </c>
      <c r="Q78" s="24">
        <v>250</v>
      </c>
    </row>
    <row r="79" spans="2:38" ht="18.75" hidden="1" outlineLevel="1">
      <c r="B79" s="422" t="s">
        <v>463</v>
      </c>
      <c r="H79" s="307" t="s">
        <v>459</v>
      </c>
      <c r="I79" s="307">
        <v>1.1000000000000001</v>
      </c>
      <c r="J79" s="307"/>
    </row>
    <row r="80" spans="2:38" hidden="1" outlineLevel="2">
      <c r="W80" s="367" t="s">
        <v>464</v>
      </c>
      <c r="X80" s="368"/>
      <c r="Y80" s="368"/>
      <c r="Z80" s="368"/>
      <c r="AA80" s="368"/>
      <c r="AB80" s="368"/>
      <c r="AC80" s="368"/>
      <c r="AD80" s="368"/>
      <c r="AE80" s="368"/>
      <c r="AF80" s="368"/>
      <c r="AG80" s="368"/>
      <c r="AH80" s="368"/>
    </row>
    <row r="81" spans="2:34" hidden="1" outlineLevel="2">
      <c r="B81" s="423"/>
      <c r="C81" s="424"/>
      <c r="D81" s="1060" t="s">
        <v>128</v>
      </c>
      <c r="E81" s="1080"/>
      <c r="F81" s="1080"/>
      <c r="G81" s="1080"/>
      <c r="H81" s="1080"/>
      <c r="I81" s="1080"/>
      <c r="J81" s="1080"/>
      <c r="K81" s="1080"/>
      <c r="L81" s="1292"/>
      <c r="M81" s="1293"/>
      <c r="W81" s="368" t="s">
        <v>465</v>
      </c>
      <c r="X81" s="368"/>
      <c r="Y81" s="368"/>
      <c r="Z81" s="368"/>
      <c r="AA81" s="368"/>
      <c r="AB81" s="368"/>
      <c r="AC81" s="368"/>
      <c r="AD81" s="368"/>
      <c r="AE81" s="368"/>
      <c r="AF81" s="368"/>
      <c r="AG81" s="368"/>
      <c r="AH81" s="368"/>
    </row>
    <row r="82" spans="2:34" hidden="1" outlineLevel="2">
      <c r="B82" s="1037"/>
      <c r="C82" s="1076"/>
      <c r="D82" s="1048"/>
      <c r="E82" s="1048"/>
      <c r="F82" s="1048"/>
      <c r="G82" s="323"/>
      <c r="H82" s="323"/>
      <c r="I82" s="449"/>
      <c r="J82" s="449"/>
      <c r="K82" s="449"/>
      <c r="L82" s="247"/>
      <c r="M82" s="247"/>
      <c r="N82" s="247"/>
      <c r="O82" s="247"/>
      <c r="P82" s="247"/>
      <c r="Q82" s="247"/>
      <c r="R82" s="247"/>
      <c r="S82" s="247"/>
      <c r="T82" s="247"/>
      <c r="U82" s="247"/>
      <c r="V82" s="247"/>
      <c r="W82" s="471"/>
      <c r="X82" s="472"/>
      <c r="Y82" s="1133" t="s">
        <v>128</v>
      </c>
      <c r="Z82" s="1134"/>
      <c r="AA82" s="1134"/>
      <c r="AB82" s="1134"/>
      <c r="AC82" s="1134"/>
      <c r="AD82" s="1134"/>
      <c r="AE82" s="1134"/>
      <c r="AF82" s="1294"/>
      <c r="AG82" s="1295"/>
      <c r="AH82" s="368"/>
    </row>
    <row r="83" spans="2:34" hidden="1" outlineLevel="2">
      <c r="B83" s="1037"/>
      <c r="C83" s="1076"/>
      <c r="D83" s="1049" t="s">
        <v>129</v>
      </c>
      <c r="E83" s="1050"/>
      <c r="F83" s="1050"/>
      <c r="G83" s="1049" t="s">
        <v>130</v>
      </c>
      <c r="H83" s="1050"/>
      <c r="I83" s="1051"/>
      <c r="J83" s="1306" t="s">
        <v>466</v>
      </c>
      <c r="K83" s="1035" t="s">
        <v>387</v>
      </c>
      <c r="L83" s="1299"/>
      <c r="M83" s="1299"/>
      <c r="N83" s="1299"/>
      <c r="O83" s="1299"/>
      <c r="P83" s="1299"/>
      <c r="Q83" s="1299"/>
      <c r="R83" s="1076"/>
      <c r="S83" s="893"/>
      <c r="T83" s="893"/>
      <c r="U83" s="893"/>
      <c r="V83" s="871"/>
      <c r="W83" s="1328"/>
      <c r="X83" s="1329"/>
      <c r="Y83" s="1231"/>
      <c r="Z83" s="1231"/>
      <c r="AA83" s="1231"/>
      <c r="AB83" s="394"/>
      <c r="AC83" s="394"/>
      <c r="AD83" s="483"/>
      <c r="AE83" s="483"/>
      <c r="AF83" s="484"/>
      <c r="AG83" s="484"/>
      <c r="AH83" s="484"/>
    </row>
    <row r="84" spans="2:34" hidden="1" outlineLevel="2">
      <c r="B84" s="1037"/>
      <c r="C84" s="1076"/>
      <c r="D84" s="1049" t="s">
        <v>131</v>
      </c>
      <c r="E84" s="1051"/>
      <c r="F84" s="425" t="s">
        <v>132</v>
      </c>
      <c r="G84" s="1049" t="s">
        <v>131</v>
      </c>
      <c r="H84" s="1051"/>
      <c r="I84" s="425" t="s">
        <v>132</v>
      </c>
      <c r="J84" s="1307"/>
      <c r="K84" s="1039"/>
      <c r="L84" s="450"/>
      <c r="M84" s="451" t="s">
        <v>467</v>
      </c>
      <c r="N84" s="452"/>
      <c r="O84" s="1299"/>
      <c r="P84" s="1299"/>
      <c r="Q84" s="452"/>
      <c r="R84" s="1076"/>
      <c r="S84" s="893"/>
      <c r="T84" s="893"/>
      <c r="U84" s="893"/>
      <c r="V84" s="871"/>
      <c r="W84" s="1328"/>
      <c r="X84" s="1329"/>
      <c r="Y84" s="1300" t="s">
        <v>129</v>
      </c>
      <c r="Z84" s="1301"/>
      <c r="AA84" s="1301"/>
      <c r="AB84" s="1300" t="s">
        <v>130</v>
      </c>
      <c r="AC84" s="1301"/>
      <c r="AD84" s="1331"/>
      <c r="AE84" s="1323" t="s">
        <v>387</v>
      </c>
      <c r="AF84" s="1035" t="s">
        <v>387</v>
      </c>
      <c r="AG84" s="451"/>
      <c r="AH84" s="451"/>
    </row>
    <row r="85" spans="2:34" ht="25.5" hidden="1" outlineLevel="2">
      <c r="B85" s="1039"/>
      <c r="C85" s="1077"/>
      <c r="D85" s="111" t="s">
        <v>133</v>
      </c>
      <c r="E85" s="111" t="s">
        <v>134</v>
      </c>
      <c r="F85" s="111" t="s">
        <v>135</v>
      </c>
      <c r="G85" s="111" t="s">
        <v>133</v>
      </c>
      <c r="H85" s="111" t="s">
        <v>136</v>
      </c>
      <c r="I85" s="111" t="s">
        <v>137</v>
      </c>
      <c r="J85" s="453" t="s">
        <v>468</v>
      </c>
      <c r="K85" s="454" t="s">
        <v>143</v>
      </c>
      <c r="L85" s="455"/>
      <c r="M85" s="111" t="s">
        <v>134</v>
      </c>
      <c r="N85" s="111" t="s">
        <v>135</v>
      </c>
      <c r="O85" s="111" t="s">
        <v>136</v>
      </c>
      <c r="P85" s="111" t="s">
        <v>137</v>
      </c>
      <c r="Q85" s="453" t="s">
        <v>468</v>
      </c>
      <c r="R85" s="454" t="s">
        <v>143</v>
      </c>
      <c r="S85" s="907" t="s">
        <v>722</v>
      </c>
      <c r="T85" s="907" t="s">
        <v>723</v>
      </c>
      <c r="U85" s="907"/>
      <c r="V85" s="907"/>
      <c r="W85" s="1328"/>
      <c r="X85" s="1329"/>
      <c r="Y85" s="1300" t="s">
        <v>131</v>
      </c>
      <c r="Z85" s="1331"/>
      <c r="AA85" s="473" t="s">
        <v>132</v>
      </c>
      <c r="AB85" s="1300" t="s">
        <v>131</v>
      </c>
      <c r="AC85" s="1331"/>
      <c r="AD85" s="473" t="s">
        <v>132</v>
      </c>
      <c r="AE85" s="1324"/>
      <c r="AF85" s="1039"/>
      <c r="AG85" s="451"/>
      <c r="AH85" s="485"/>
    </row>
    <row r="86" spans="2:34" ht="25.5" hidden="1" outlineLevel="2">
      <c r="B86" s="1032" t="s">
        <v>96</v>
      </c>
      <c r="C86" s="1052"/>
      <c r="D86" s="114" t="s">
        <v>138</v>
      </c>
      <c r="E86" s="114" t="s">
        <v>123</v>
      </c>
      <c r="F86" s="114" t="s">
        <v>123</v>
      </c>
      <c r="G86" s="114" t="s">
        <v>138</v>
      </c>
      <c r="H86" s="114" t="s">
        <v>123</v>
      </c>
      <c r="I86" s="114" t="s">
        <v>123</v>
      </c>
      <c r="J86" s="114" t="s">
        <v>123</v>
      </c>
      <c r="K86" s="338" t="s">
        <v>123</v>
      </c>
      <c r="L86" s="337"/>
      <c r="M86" s="456"/>
      <c r="N86" s="456"/>
      <c r="O86" s="456"/>
      <c r="P86" s="456"/>
      <c r="Q86" s="114"/>
      <c r="R86" s="114"/>
      <c r="S86" s="908"/>
      <c r="T86" s="908"/>
      <c r="U86" s="908"/>
      <c r="V86" s="908"/>
      <c r="W86" s="1324"/>
      <c r="X86" s="1330"/>
      <c r="Y86" s="137" t="s">
        <v>133</v>
      </c>
      <c r="Z86" s="137" t="s">
        <v>134</v>
      </c>
      <c r="AA86" s="137" t="s">
        <v>135</v>
      </c>
      <c r="AB86" s="137" t="s">
        <v>133</v>
      </c>
      <c r="AC86" s="137" t="s">
        <v>136</v>
      </c>
      <c r="AD86" s="137" t="s">
        <v>137</v>
      </c>
      <c r="AE86" s="486" t="s">
        <v>143</v>
      </c>
      <c r="AF86" s="454" t="s">
        <v>143</v>
      </c>
      <c r="AG86" s="487"/>
      <c r="AH86" s="487"/>
    </row>
    <row r="87" spans="2:34" ht="21" hidden="1" outlineLevel="2">
      <c r="B87" s="1032" t="s">
        <v>100</v>
      </c>
      <c r="C87" s="1052"/>
      <c r="D87" s="426" t="s">
        <v>101</v>
      </c>
      <c r="E87" s="114" t="s">
        <v>102</v>
      </c>
      <c r="F87" s="114" t="s">
        <v>102</v>
      </c>
      <c r="G87" s="426" t="s">
        <v>101</v>
      </c>
      <c r="H87" s="114" t="s">
        <v>102</v>
      </c>
      <c r="I87" s="114" t="s">
        <v>102</v>
      </c>
      <c r="J87" s="114" t="s">
        <v>102</v>
      </c>
      <c r="K87" s="338" t="s">
        <v>102</v>
      </c>
      <c r="L87" s="457"/>
      <c r="M87" s="456"/>
      <c r="N87" s="456"/>
      <c r="O87" s="456"/>
      <c r="P87" s="456"/>
      <c r="Q87" s="114"/>
      <c r="R87" s="114"/>
      <c r="S87" s="909"/>
      <c r="T87" s="909"/>
      <c r="U87" s="909"/>
      <c r="V87" s="909"/>
      <c r="W87" s="1137" t="s">
        <v>96</v>
      </c>
      <c r="X87" s="1138"/>
      <c r="Y87" s="139" t="s">
        <v>138</v>
      </c>
      <c r="Z87" s="139" t="s">
        <v>123</v>
      </c>
      <c r="AA87" s="139" t="s">
        <v>123</v>
      </c>
      <c r="AB87" s="139" t="s">
        <v>138</v>
      </c>
      <c r="AC87" s="139" t="s">
        <v>123</v>
      </c>
      <c r="AD87" s="139" t="s">
        <v>123</v>
      </c>
      <c r="AE87" s="397" t="s">
        <v>123</v>
      </c>
      <c r="AF87" s="338" t="s">
        <v>123</v>
      </c>
      <c r="AG87" s="488"/>
      <c r="AH87" s="488"/>
    </row>
    <row r="88" spans="2:34" ht="21" hidden="1" outlineLevel="2">
      <c r="B88" s="113"/>
      <c r="C88" s="115" t="s">
        <v>104</v>
      </c>
      <c r="D88" s="116" t="s">
        <v>469</v>
      </c>
      <c r="E88" s="116"/>
      <c r="F88" s="116"/>
      <c r="G88" s="116" t="s">
        <v>469</v>
      </c>
      <c r="H88" s="116"/>
      <c r="I88" s="116"/>
      <c r="J88" s="458"/>
      <c r="K88" s="458"/>
      <c r="L88" s="459"/>
      <c r="M88" s="456" t="s">
        <v>244</v>
      </c>
      <c r="N88" s="456" t="s">
        <v>244</v>
      </c>
      <c r="O88" s="456"/>
      <c r="P88" s="456"/>
      <c r="Q88" s="116"/>
      <c r="R88" s="116"/>
      <c r="S88" s="910"/>
      <c r="T88" s="910"/>
      <c r="U88" s="910"/>
      <c r="V88" s="910"/>
      <c r="W88" s="1137" t="s">
        <v>100</v>
      </c>
      <c r="X88" s="1138"/>
      <c r="Y88" s="474" t="s">
        <v>101</v>
      </c>
      <c r="Z88" s="139" t="s">
        <v>102</v>
      </c>
      <c r="AA88" s="139" t="s">
        <v>102</v>
      </c>
      <c r="AB88" s="474" t="s">
        <v>101</v>
      </c>
      <c r="AC88" s="139" t="s">
        <v>102</v>
      </c>
      <c r="AD88" s="139" t="s">
        <v>102</v>
      </c>
      <c r="AE88" s="397" t="s">
        <v>102</v>
      </c>
      <c r="AF88" s="338" t="s">
        <v>102</v>
      </c>
      <c r="AG88" s="488"/>
      <c r="AH88" s="488"/>
    </row>
    <row r="89" spans="2:34" ht="21" hidden="1" outlineLevel="2">
      <c r="B89" s="113"/>
      <c r="C89" s="117" t="s">
        <v>147</v>
      </c>
      <c r="D89" s="119" t="s">
        <v>244</v>
      </c>
      <c r="E89" s="119"/>
      <c r="F89" s="119"/>
      <c r="G89" s="119" t="s">
        <v>244</v>
      </c>
      <c r="H89" s="119"/>
      <c r="I89" s="119"/>
      <c r="J89" s="460" t="s">
        <v>244</v>
      </c>
      <c r="K89" s="461"/>
      <c r="L89" s="462"/>
      <c r="M89" s="456"/>
      <c r="N89" s="463" t="s">
        <v>724</v>
      </c>
      <c r="O89" s="456"/>
      <c r="P89" s="456"/>
      <c r="Q89" s="456" t="s">
        <v>244</v>
      </c>
      <c r="R89" s="456"/>
      <c r="S89" s="911" t="s">
        <v>244</v>
      </c>
      <c r="T89" s="911" t="s">
        <v>244</v>
      </c>
      <c r="U89" s="911"/>
      <c r="V89" s="911"/>
      <c r="W89" s="138"/>
      <c r="X89" s="140" t="s">
        <v>104</v>
      </c>
      <c r="Y89" s="141" t="s">
        <v>469</v>
      </c>
      <c r="Z89" s="141"/>
      <c r="AA89" s="141"/>
      <c r="AB89" s="141" t="s">
        <v>469</v>
      </c>
      <c r="AC89" s="141"/>
      <c r="AD89" s="141"/>
      <c r="AE89" s="489"/>
      <c r="AF89" s="141"/>
      <c r="AG89" s="490"/>
      <c r="AH89" s="490"/>
    </row>
    <row r="90" spans="2:34" ht="21" hidden="1" outlineLevel="2">
      <c r="B90" s="113"/>
      <c r="C90" s="115" t="s">
        <v>189</v>
      </c>
      <c r="D90" s="116">
        <v>2770</v>
      </c>
      <c r="E90" s="116" t="s">
        <v>369</v>
      </c>
      <c r="F90" s="116" t="s">
        <v>369</v>
      </c>
      <c r="G90" s="116" t="s">
        <v>389</v>
      </c>
      <c r="H90" s="116" t="s">
        <v>369</v>
      </c>
      <c r="I90" s="116" t="s">
        <v>369</v>
      </c>
      <c r="J90" s="458"/>
      <c r="K90" s="458"/>
      <c r="L90" s="459"/>
      <c r="M90" s="456"/>
      <c r="N90" s="464" t="s">
        <v>724</v>
      </c>
      <c r="O90" s="456"/>
      <c r="P90" s="456"/>
      <c r="Q90" s="141"/>
      <c r="R90" s="141"/>
      <c r="S90" s="912"/>
      <c r="T90" s="912"/>
      <c r="U90" s="912"/>
      <c r="V90" s="912"/>
      <c r="W90" s="138"/>
      <c r="X90" s="201" t="s">
        <v>147</v>
      </c>
      <c r="Y90" s="202">
        <v>2770</v>
      </c>
      <c r="Z90" s="202"/>
      <c r="AA90" s="202"/>
      <c r="AB90" s="202">
        <v>2920</v>
      </c>
      <c r="AC90" s="202"/>
      <c r="AD90" s="202"/>
      <c r="AE90" s="491">
        <v>450</v>
      </c>
      <c r="AF90" s="456"/>
      <c r="AG90" s="381"/>
      <c r="AH90" s="381"/>
    </row>
    <row r="91" spans="2:34" ht="21" hidden="1" outlineLevel="2">
      <c r="B91" s="113"/>
      <c r="C91" s="117" t="s">
        <v>147</v>
      </c>
      <c r="D91" s="119">
        <f>CEILING(S91*1.3*1.55+600,20)</f>
        <v>3580</v>
      </c>
      <c r="E91" s="118">
        <f>CEILING(M91+600,20)</f>
        <v>1680</v>
      </c>
      <c r="F91" s="118">
        <f>CEILING(N91+600,20)</f>
        <v>1460</v>
      </c>
      <c r="G91" s="119">
        <f>CEILING(T91*1.3*1.55+600,20)</f>
        <v>3640</v>
      </c>
      <c r="H91" s="118">
        <f>CEILING(O91+600,20)</f>
        <v>1680</v>
      </c>
      <c r="I91" s="118">
        <f>CEILING(P91+600,20)</f>
        <v>1460</v>
      </c>
      <c r="J91" s="460">
        <f>CEILING(Q91,50)</f>
        <v>250</v>
      </c>
      <c r="K91" s="465">
        <f>CEILING(R91+300,50)</f>
        <v>600</v>
      </c>
      <c r="L91" s="271">
        <v>1075</v>
      </c>
      <c r="M91" s="456">
        <v>1075</v>
      </c>
      <c r="N91" s="456">
        <v>855</v>
      </c>
      <c r="O91" s="456">
        <v>1075</v>
      </c>
      <c r="P91" s="456">
        <v>855</v>
      </c>
      <c r="Q91" s="456">
        <v>240</v>
      </c>
      <c r="R91" s="456">
        <v>265</v>
      </c>
      <c r="S91" s="911">
        <v>1470</v>
      </c>
      <c r="T91" s="911">
        <v>1500</v>
      </c>
      <c r="U91" s="911"/>
      <c r="V91" s="911"/>
      <c r="W91" s="138"/>
      <c r="X91" s="140" t="s">
        <v>189</v>
      </c>
      <c r="Y91" s="141">
        <v>2770</v>
      </c>
      <c r="Z91" s="141" t="s">
        <v>369</v>
      </c>
      <c r="AA91" s="141" t="s">
        <v>369</v>
      </c>
      <c r="AB91" s="141" t="s">
        <v>389</v>
      </c>
      <c r="AC91" s="141" t="s">
        <v>369</v>
      </c>
      <c r="AD91" s="141" t="s">
        <v>369</v>
      </c>
      <c r="AE91" s="489"/>
      <c r="AF91" s="141"/>
      <c r="AG91" s="490"/>
      <c r="AH91" s="490"/>
    </row>
    <row r="92" spans="2:34" ht="21" hidden="1" outlineLevel="2">
      <c r="B92" s="113"/>
      <c r="C92" s="115" t="s">
        <v>372</v>
      </c>
      <c r="D92" s="116"/>
      <c r="E92" s="116" t="s">
        <v>373</v>
      </c>
      <c r="F92" s="116" t="s">
        <v>373</v>
      </c>
      <c r="G92" s="116"/>
      <c r="H92" s="116" t="s">
        <v>373</v>
      </c>
      <c r="I92" s="116" t="s">
        <v>373</v>
      </c>
      <c r="J92" s="460" t="s">
        <v>724</v>
      </c>
      <c r="K92" s="465" t="s">
        <v>724</v>
      </c>
      <c r="L92" s="463">
        <f>L91/M91-1</f>
        <v>0</v>
      </c>
      <c r="M92" s="456"/>
      <c r="N92" s="456"/>
      <c r="O92" s="456"/>
      <c r="P92" s="456"/>
      <c r="Q92" s="957" t="s">
        <v>244</v>
      </c>
      <c r="R92" s="141"/>
      <c r="S92" s="912"/>
      <c r="T92" s="912"/>
      <c r="U92" s="912"/>
      <c r="V92" s="912"/>
      <c r="W92" s="138"/>
      <c r="X92" s="201" t="s">
        <v>147</v>
      </c>
      <c r="Y92" s="202">
        <v>2770</v>
      </c>
      <c r="Z92" s="202">
        <v>1380</v>
      </c>
      <c r="AA92" s="202">
        <v>1100</v>
      </c>
      <c r="AB92" s="202">
        <v>2920</v>
      </c>
      <c r="AC92" s="202">
        <v>1380</v>
      </c>
      <c r="AD92" s="202">
        <v>1100</v>
      </c>
      <c r="AE92" s="491">
        <v>450</v>
      </c>
      <c r="AF92" s="456">
        <v>550</v>
      </c>
      <c r="AG92" s="381"/>
      <c r="AH92" s="381"/>
    </row>
    <row r="93" spans="2:34" ht="21" hidden="1" outlineLevel="2">
      <c r="B93" s="113"/>
      <c r="C93" s="117" t="s">
        <v>147</v>
      </c>
      <c r="D93" s="119">
        <f>CEILING(S93*1.3*1.55+600,20)</f>
        <v>3520</v>
      </c>
      <c r="E93" s="118">
        <f>CEILING(M93+600,20)</f>
        <v>1680</v>
      </c>
      <c r="F93" s="118">
        <f>CEILING(N93+600,20)</f>
        <v>1460</v>
      </c>
      <c r="G93" s="119">
        <f>CEILING(T93*1.3*1.55+600,20)</f>
        <v>3520</v>
      </c>
      <c r="H93" s="118">
        <f>CEILING(O93+600,20)</f>
        <v>1680</v>
      </c>
      <c r="I93" s="118">
        <f>CEILING(P93+600,20)</f>
        <v>1460</v>
      </c>
      <c r="J93" s="460">
        <f t="shared" ref="J93:J103" si="4">CEILING(Q93,50)</f>
        <v>250</v>
      </c>
      <c r="K93" s="465">
        <f t="shared" ref="K93:K103" si="5">CEILING(R93+300,50)</f>
        <v>600</v>
      </c>
      <c r="L93" s="271"/>
      <c r="M93" s="456">
        <v>1075</v>
      </c>
      <c r="N93" s="456">
        <v>855</v>
      </c>
      <c r="O93" s="456">
        <v>1075</v>
      </c>
      <c r="P93" s="456">
        <v>855</v>
      </c>
      <c r="Q93" s="456">
        <v>240</v>
      </c>
      <c r="R93" s="456">
        <v>265</v>
      </c>
      <c r="S93" s="911">
        <v>1440</v>
      </c>
      <c r="T93" s="911">
        <v>1440</v>
      </c>
      <c r="U93" s="911"/>
      <c r="V93" s="911"/>
      <c r="W93" s="138"/>
      <c r="X93" s="140" t="s">
        <v>372</v>
      </c>
      <c r="Y93" s="141"/>
      <c r="Z93" s="141" t="s">
        <v>373</v>
      </c>
      <c r="AA93" s="141" t="s">
        <v>373</v>
      </c>
      <c r="AB93" s="141"/>
      <c r="AC93" s="141" t="s">
        <v>373</v>
      </c>
      <c r="AD93" s="141" t="s">
        <v>373</v>
      </c>
      <c r="AE93" s="489"/>
      <c r="AF93" s="141"/>
      <c r="AG93" s="490"/>
      <c r="AH93" s="490"/>
    </row>
    <row r="94" spans="2:34" ht="21" hidden="1" outlineLevel="2">
      <c r="B94" s="113"/>
      <c r="C94" s="115" t="s">
        <v>392</v>
      </c>
      <c r="D94" s="116"/>
      <c r="E94" s="116"/>
      <c r="F94" s="116" t="s">
        <v>393</v>
      </c>
      <c r="G94" s="116"/>
      <c r="H94" s="116"/>
      <c r="I94" s="116" t="s">
        <v>393</v>
      </c>
      <c r="J94" s="460" t="s">
        <v>724</v>
      </c>
      <c r="K94" s="465" t="s">
        <v>724</v>
      </c>
      <c r="L94" s="459"/>
      <c r="M94" s="456"/>
      <c r="N94" s="456"/>
      <c r="O94" s="456"/>
      <c r="P94" s="456"/>
      <c r="Q94" s="141"/>
      <c r="R94" s="141"/>
      <c r="S94" s="912"/>
      <c r="T94" s="912"/>
      <c r="U94" s="912"/>
      <c r="V94" s="912"/>
      <c r="W94" s="138"/>
      <c r="X94" s="201" t="s">
        <v>147</v>
      </c>
      <c r="Y94" s="202"/>
      <c r="Z94" s="202">
        <v>1380</v>
      </c>
      <c r="AA94" s="202">
        <v>1100</v>
      </c>
      <c r="AB94" s="202"/>
      <c r="AC94" s="202">
        <v>1380</v>
      </c>
      <c r="AD94" s="202">
        <v>1100</v>
      </c>
      <c r="AE94" s="491"/>
      <c r="AF94" s="456">
        <v>550</v>
      </c>
      <c r="AG94" s="381"/>
      <c r="AH94" s="381"/>
    </row>
    <row r="95" spans="2:34" ht="30" hidden="1" outlineLevel="2">
      <c r="B95" s="113"/>
      <c r="C95" s="117" t="s">
        <v>147</v>
      </c>
      <c r="D95" s="119"/>
      <c r="E95" s="118">
        <f>CEILING(M95+600,20)</f>
        <v>1680</v>
      </c>
      <c r="F95" s="118">
        <f>CEILING(N95+600,20)</f>
        <v>1460</v>
      </c>
      <c r="G95" s="119"/>
      <c r="H95" s="118">
        <f>CEILING(O95+600,20)</f>
        <v>1680</v>
      </c>
      <c r="I95" s="118">
        <f>CEILING(P95+600,20)</f>
        <v>1460</v>
      </c>
      <c r="J95" s="460">
        <f t="shared" si="4"/>
        <v>550</v>
      </c>
      <c r="K95" s="465">
        <f t="shared" si="5"/>
        <v>600</v>
      </c>
      <c r="L95" s="271"/>
      <c r="M95" s="456">
        <v>1075</v>
      </c>
      <c r="N95" s="456">
        <v>855</v>
      </c>
      <c r="O95" s="456">
        <v>1075</v>
      </c>
      <c r="P95" s="456">
        <v>855</v>
      </c>
      <c r="Q95" s="456">
        <v>510</v>
      </c>
      <c r="R95" s="456">
        <v>265</v>
      </c>
      <c r="S95" s="911" t="s">
        <v>244</v>
      </c>
      <c r="T95" s="911" t="s">
        <v>244</v>
      </c>
      <c r="U95" s="911"/>
      <c r="V95" s="911"/>
      <c r="W95" s="138"/>
      <c r="X95" s="140" t="s">
        <v>392</v>
      </c>
      <c r="Y95" s="141"/>
      <c r="Z95" s="141"/>
      <c r="AA95" s="141" t="s">
        <v>393</v>
      </c>
      <c r="AB95" s="141"/>
      <c r="AC95" s="141"/>
      <c r="AD95" s="141" t="s">
        <v>393</v>
      </c>
      <c r="AE95" s="489"/>
      <c r="AF95" s="141"/>
      <c r="AG95" s="490"/>
      <c r="AH95" s="490"/>
    </row>
    <row r="96" spans="2:34" ht="21" hidden="1" outlineLevel="2">
      <c r="B96" s="113"/>
      <c r="C96" s="121" t="s">
        <v>209</v>
      </c>
      <c r="D96" s="116" t="s">
        <v>394</v>
      </c>
      <c r="E96" s="116" t="s">
        <v>375</v>
      </c>
      <c r="F96" s="116" t="s">
        <v>375</v>
      </c>
      <c r="G96" s="116" t="s">
        <v>394</v>
      </c>
      <c r="H96" s="116" t="s">
        <v>375</v>
      </c>
      <c r="I96" s="116" t="s">
        <v>375</v>
      </c>
      <c r="J96" s="460" t="s">
        <v>724</v>
      </c>
      <c r="K96" s="465" t="s">
        <v>724</v>
      </c>
      <c r="L96" s="459"/>
      <c r="M96" s="456"/>
      <c r="N96" s="456"/>
      <c r="O96" s="456"/>
      <c r="P96" s="456"/>
      <c r="Q96" s="141"/>
      <c r="R96" s="141"/>
      <c r="S96" s="912"/>
      <c r="T96" s="912"/>
      <c r="U96" s="912"/>
      <c r="V96" s="912"/>
      <c r="W96" s="138"/>
      <c r="X96" s="201" t="s">
        <v>147</v>
      </c>
      <c r="Y96" s="202"/>
      <c r="Z96" s="202">
        <v>1380</v>
      </c>
      <c r="AA96" s="202">
        <v>1100</v>
      </c>
      <c r="AB96" s="202"/>
      <c r="AC96" s="202">
        <v>1380</v>
      </c>
      <c r="AD96" s="202">
        <v>1100</v>
      </c>
      <c r="AE96" s="491"/>
      <c r="AF96" s="456">
        <v>550</v>
      </c>
      <c r="AG96" s="381"/>
      <c r="AH96" s="381"/>
    </row>
    <row r="97" spans="2:34" ht="21" hidden="1" outlineLevel="2">
      <c r="B97" s="113"/>
      <c r="C97" s="117" t="s">
        <v>147</v>
      </c>
      <c r="D97" s="427">
        <f>CEILING(S97*1.3*1.55+600,20)</f>
        <v>3960</v>
      </c>
      <c r="E97" s="118">
        <f>CEILING(M97+600,20)</f>
        <v>1680</v>
      </c>
      <c r="F97" s="118">
        <f>CEILING(N97+600,20)</f>
        <v>1460</v>
      </c>
      <c r="G97" s="119">
        <f>CEILING(T97*1.3*1.55+600,20)</f>
        <v>3640</v>
      </c>
      <c r="H97" s="118">
        <f>CEILING(O97+600,20)</f>
        <v>1680</v>
      </c>
      <c r="I97" s="118">
        <f>CEILING(P97+600,20)</f>
        <v>1460</v>
      </c>
      <c r="J97" s="460">
        <f t="shared" si="4"/>
        <v>550</v>
      </c>
      <c r="K97" s="465">
        <f t="shared" si="5"/>
        <v>600</v>
      </c>
      <c r="L97" s="271"/>
      <c r="M97" s="456">
        <v>1075</v>
      </c>
      <c r="N97" s="456">
        <v>855</v>
      </c>
      <c r="O97" s="456">
        <v>1075</v>
      </c>
      <c r="P97" s="456">
        <v>855</v>
      </c>
      <c r="Q97" s="456">
        <v>510</v>
      </c>
      <c r="R97" s="456">
        <v>265</v>
      </c>
      <c r="S97" s="911">
        <v>1660</v>
      </c>
      <c r="T97" s="911">
        <v>1500</v>
      </c>
      <c r="U97" s="911"/>
      <c r="V97" s="911"/>
      <c r="W97" s="138"/>
      <c r="X97" s="203" t="s">
        <v>209</v>
      </c>
      <c r="Y97" s="141" t="s">
        <v>394</v>
      </c>
      <c r="Z97" s="141" t="s">
        <v>375</v>
      </c>
      <c r="AA97" s="141" t="s">
        <v>375</v>
      </c>
      <c r="AB97" s="141" t="s">
        <v>394</v>
      </c>
      <c r="AC97" s="141" t="s">
        <v>375</v>
      </c>
      <c r="AD97" s="141" t="s">
        <v>375</v>
      </c>
      <c r="AE97" s="489"/>
      <c r="AF97" s="141"/>
      <c r="AG97" s="490"/>
      <c r="AH97" s="490"/>
    </row>
    <row r="98" spans="2:34" ht="21" hidden="1" outlineLevel="2">
      <c r="B98" s="113"/>
      <c r="C98" s="121" t="s">
        <v>105</v>
      </c>
      <c r="D98" s="116" t="s">
        <v>396</v>
      </c>
      <c r="E98" s="116" t="s">
        <v>397</v>
      </c>
      <c r="F98" s="116" t="s">
        <v>397</v>
      </c>
      <c r="G98" s="116" t="s">
        <v>396</v>
      </c>
      <c r="H98" s="116" t="s">
        <v>397</v>
      </c>
      <c r="I98" s="116" t="s">
        <v>397</v>
      </c>
      <c r="J98" s="460" t="s">
        <v>724</v>
      </c>
      <c r="K98" s="465" t="s">
        <v>724</v>
      </c>
      <c r="L98" s="459"/>
      <c r="M98" s="456"/>
      <c r="N98" s="456"/>
      <c r="O98" s="456"/>
      <c r="P98" s="456"/>
      <c r="Q98" s="141"/>
      <c r="R98" s="141"/>
      <c r="S98" s="912"/>
      <c r="T98" s="912"/>
      <c r="U98" s="912"/>
      <c r="V98" s="912"/>
      <c r="W98" s="138"/>
      <c r="X98" s="201" t="s">
        <v>147</v>
      </c>
      <c r="Y98" s="202">
        <v>3200</v>
      </c>
      <c r="Z98" s="202">
        <v>1380</v>
      </c>
      <c r="AA98" s="202">
        <v>1100</v>
      </c>
      <c r="AB98" s="202">
        <v>3350</v>
      </c>
      <c r="AC98" s="202">
        <v>1380</v>
      </c>
      <c r="AD98" s="202">
        <v>1100</v>
      </c>
      <c r="AE98" s="491">
        <v>450</v>
      </c>
      <c r="AF98" s="456">
        <v>550</v>
      </c>
      <c r="AG98" s="381"/>
      <c r="AH98" s="381"/>
    </row>
    <row r="99" spans="2:34" ht="21" hidden="1" outlineLevel="2">
      <c r="B99" s="113"/>
      <c r="C99" s="117" t="s">
        <v>147</v>
      </c>
      <c r="D99" s="427">
        <f>CEILING(S99*1.3*1.55+600,20)</f>
        <v>3820</v>
      </c>
      <c r="E99" s="118">
        <f>CEILING(M99+600,20)</f>
        <v>1680</v>
      </c>
      <c r="F99" s="118">
        <f>CEILING(N99+600,20)</f>
        <v>1460</v>
      </c>
      <c r="G99" s="119">
        <f>CEILING(T99*1.3*1.55+600,20)</f>
        <v>4100</v>
      </c>
      <c r="H99" s="118">
        <f>CEILING(O99+600,20)</f>
        <v>1680</v>
      </c>
      <c r="I99" s="118">
        <f>CEILING(P99+600,20)</f>
        <v>1460</v>
      </c>
      <c r="J99" s="460">
        <f t="shared" si="4"/>
        <v>550</v>
      </c>
      <c r="K99" s="465">
        <f t="shared" si="5"/>
        <v>600</v>
      </c>
      <c r="L99" s="271"/>
      <c r="M99" s="456">
        <v>1075</v>
      </c>
      <c r="N99" s="456">
        <v>855</v>
      </c>
      <c r="O99" s="456">
        <v>1075</v>
      </c>
      <c r="P99" s="456">
        <v>855</v>
      </c>
      <c r="Q99" s="456">
        <v>510</v>
      </c>
      <c r="R99" s="456">
        <v>265</v>
      </c>
      <c r="S99" s="911">
        <v>1590</v>
      </c>
      <c r="T99" s="911">
        <v>1730</v>
      </c>
      <c r="U99" s="911"/>
      <c r="V99" s="911"/>
      <c r="W99" s="138"/>
      <c r="X99" s="203" t="s">
        <v>105</v>
      </c>
      <c r="Y99" s="141" t="s">
        <v>396</v>
      </c>
      <c r="Z99" s="141" t="s">
        <v>397</v>
      </c>
      <c r="AA99" s="141" t="s">
        <v>397</v>
      </c>
      <c r="AB99" s="141" t="s">
        <v>396</v>
      </c>
      <c r="AC99" s="141" t="s">
        <v>397</v>
      </c>
      <c r="AD99" s="141" t="s">
        <v>397</v>
      </c>
      <c r="AE99" s="489"/>
      <c r="AF99" s="141"/>
      <c r="AG99" s="490"/>
      <c r="AH99" s="490"/>
    </row>
    <row r="100" spans="2:34" ht="21" hidden="1" outlineLevel="2">
      <c r="B100" s="113"/>
      <c r="C100" s="122" t="s">
        <v>379</v>
      </c>
      <c r="D100" s="116" t="s">
        <v>348</v>
      </c>
      <c r="E100" s="116" t="s">
        <v>380</v>
      </c>
      <c r="F100" s="116" t="s">
        <v>380</v>
      </c>
      <c r="G100" s="116" t="s">
        <v>348</v>
      </c>
      <c r="H100" s="116" t="s">
        <v>380</v>
      </c>
      <c r="I100" s="116" t="s">
        <v>380</v>
      </c>
      <c r="J100" s="460" t="s">
        <v>724</v>
      </c>
      <c r="K100" s="465" t="s">
        <v>724</v>
      </c>
      <c r="L100" s="459"/>
      <c r="M100" s="456"/>
      <c r="N100" s="456"/>
      <c r="O100" s="456"/>
      <c r="P100" s="456"/>
      <c r="Q100" s="141"/>
      <c r="R100" s="141"/>
      <c r="S100" s="912"/>
      <c r="T100" s="912"/>
      <c r="U100" s="912"/>
      <c r="V100" s="912"/>
      <c r="W100" s="138"/>
      <c r="X100" s="201" t="s">
        <v>147</v>
      </c>
      <c r="Y100" s="202">
        <v>3200</v>
      </c>
      <c r="Z100" s="202">
        <v>1380</v>
      </c>
      <c r="AA100" s="202">
        <v>1100</v>
      </c>
      <c r="AB100" s="202">
        <v>3350</v>
      </c>
      <c r="AC100" s="202">
        <v>1380</v>
      </c>
      <c r="AD100" s="202">
        <v>1100</v>
      </c>
      <c r="AE100" s="491">
        <v>450</v>
      </c>
      <c r="AF100" s="456">
        <v>550</v>
      </c>
      <c r="AG100" s="381"/>
      <c r="AH100" s="381"/>
    </row>
    <row r="101" spans="2:34" ht="21" hidden="1" outlineLevel="2">
      <c r="B101" s="113"/>
      <c r="C101" s="117" t="s">
        <v>147</v>
      </c>
      <c r="D101" s="119">
        <f>CEILING(S101*1.3*1.55+600,20)</f>
        <v>3340</v>
      </c>
      <c r="E101" s="118">
        <f>CEILING(M101+600,20)</f>
        <v>1680</v>
      </c>
      <c r="F101" s="118">
        <f>CEILING(N101+600,20)</f>
        <v>1460</v>
      </c>
      <c r="G101" s="119">
        <f>CEILING(T101*1.3*1.55+600,20)</f>
        <v>3280</v>
      </c>
      <c r="H101" s="118">
        <f>CEILING(O101+600,20)</f>
        <v>1680</v>
      </c>
      <c r="I101" s="118">
        <f>CEILING(P101+600,20)</f>
        <v>1460</v>
      </c>
      <c r="J101" s="460">
        <f t="shared" si="4"/>
        <v>250</v>
      </c>
      <c r="K101" s="465">
        <f t="shared" si="5"/>
        <v>600</v>
      </c>
      <c r="L101" s="271"/>
      <c r="M101" s="456">
        <v>1075</v>
      </c>
      <c r="N101" s="456">
        <v>855</v>
      </c>
      <c r="O101" s="456">
        <v>1075</v>
      </c>
      <c r="P101" s="456">
        <v>855</v>
      </c>
      <c r="Q101" s="456">
        <v>240</v>
      </c>
      <c r="R101" s="456">
        <v>265</v>
      </c>
      <c r="S101" s="911">
        <v>1350</v>
      </c>
      <c r="T101" s="911">
        <v>1330</v>
      </c>
      <c r="U101" s="911"/>
      <c r="V101" s="911"/>
      <c r="W101" s="138"/>
      <c r="X101" s="204" t="s">
        <v>379</v>
      </c>
      <c r="Y101" s="141" t="s">
        <v>348</v>
      </c>
      <c r="Z101" s="141" t="s">
        <v>380</v>
      </c>
      <c r="AA101" s="141" t="s">
        <v>380</v>
      </c>
      <c r="AB101" s="141" t="s">
        <v>348</v>
      </c>
      <c r="AC101" s="141" t="s">
        <v>380</v>
      </c>
      <c r="AD101" s="141" t="s">
        <v>380</v>
      </c>
      <c r="AE101" s="489"/>
      <c r="AF101" s="141"/>
      <c r="AG101" s="490"/>
      <c r="AH101" s="490"/>
    </row>
    <row r="102" spans="2:34" ht="21" hidden="1" outlineLevel="2">
      <c r="B102" s="113"/>
      <c r="C102" s="122" t="s">
        <v>382</v>
      </c>
      <c r="D102" s="116" t="s">
        <v>400</v>
      </c>
      <c r="E102" s="116" t="s">
        <v>383</v>
      </c>
      <c r="F102" s="116" t="s">
        <v>383</v>
      </c>
      <c r="G102" s="116" t="s">
        <v>400</v>
      </c>
      <c r="H102" s="116" t="s">
        <v>383</v>
      </c>
      <c r="I102" s="116"/>
      <c r="J102" s="460" t="s">
        <v>724</v>
      </c>
      <c r="K102" s="465" t="s">
        <v>724</v>
      </c>
      <c r="L102" s="459"/>
      <c r="M102" s="456"/>
      <c r="N102" s="456"/>
      <c r="O102" s="456"/>
      <c r="P102" s="456"/>
      <c r="Q102" s="141"/>
      <c r="R102" s="141"/>
      <c r="S102" s="912"/>
      <c r="T102" s="912"/>
      <c r="U102" s="912"/>
      <c r="V102" s="912"/>
      <c r="W102" s="138"/>
      <c r="X102" s="201" t="s">
        <v>147</v>
      </c>
      <c r="Y102" s="202">
        <v>3200</v>
      </c>
      <c r="Z102" s="202">
        <v>1380</v>
      </c>
      <c r="AA102" s="202">
        <v>1100</v>
      </c>
      <c r="AB102" s="202">
        <v>3350</v>
      </c>
      <c r="AC102" s="202">
        <v>1380</v>
      </c>
      <c r="AD102" s="202">
        <v>1100</v>
      </c>
      <c r="AE102" s="491">
        <v>450</v>
      </c>
      <c r="AF102" s="456">
        <v>550</v>
      </c>
      <c r="AG102" s="381"/>
      <c r="AH102" s="381"/>
    </row>
    <row r="103" spans="2:34" ht="21" hidden="1" outlineLevel="2">
      <c r="B103" s="113"/>
      <c r="C103" s="117" t="s">
        <v>147</v>
      </c>
      <c r="D103" s="427">
        <f>CEILING(S103*1.3*1.55+600,20)</f>
        <v>4340</v>
      </c>
      <c r="E103" s="118">
        <f>CEILING(M103+600,20)</f>
        <v>1680</v>
      </c>
      <c r="F103" s="118">
        <f>CEILING(N103+600,20)</f>
        <v>1460</v>
      </c>
      <c r="G103" s="119">
        <f>CEILING(T103*1.3*1.55+600,20)</f>
        <v>4160</v>
      </c>
      <c r="H103" s="118">
        <f>CEILING(O103+600,20)</f>
        <v>1680</v>
      </c>
      <c r="I103" s="118">
        <f>CEILING(P103+600,20)</f>
        <v>1460</v>
      </c>
      <c r="J103" s="460">
        <f t="shared" si="4"/>
        <v>250</v>
      </c>
      <c r="K103" s="465">
        <f t="shared" si="5"/>
        <v>600</v>
      </c>
      <c r="L103" s="466"/>
      <c r="M103" s="456">
        <v>1075</v>
      </c>
      <c r="N103" s="456">
        <v>855</v>
      </c>
      <c r="O103" s="456">
        <v>1075</v>
      </c>
      <c r="P103" s="456">
        <v>855</v>
      </c>
      <c r="Q103" s="456">
        <v>240</v>
      </c>
      <c r="R103" s="456">
        <v>265</v>
      </c>
      <c r="S103" s="911">
        <v>1850</v>
      </c>
      <c r="T103" s="911">
        <v>1760</v>
      </c>
      <c r="U103" s="911"/>
      <c r="V103" s="911"/>
      <c r="W103" s="138"/>
      <c r="X103" s="204" t="s">
        <v>382</v>
      </c>
      <c r="Y103" s="141" t="s">
        <v>400</v>
      </c>
      <c r="Z103" s="141" t="s">
        <v>383</v>
      </c>
      <c r="AA103" s="141" t="s">
        <v>383</v>
      </c>
      <c r="AB103" s="141" t="s">
        <v>400</v>
      </c>
      <c r="AC103" s="141" t="s">
        <v>383</v>
      </c>
      <c r="AD103" s="141"/>
      <c r="AE103" s="489"/>
      <c r="AF103" s="141"/>
      <c r="AG103" s="490"/>
      <c r="AH103" s="490"/>
    </row>
    <row r="104" spans="2:34" ht="21" hidden="1" outlineLevel="2">
      <c r="D104" s="428"/>
      <c r="E104" s="21"/>
      <c r="L104" s="247"/>
      <c r="M104" s="247"/>
      <c r="N104" s="247"/>
      <c r="O104" s="247"/>
      <c r="P104" s="247"/>
      <c r="Q104" s="247"/>
      <c r="R104" s="247"/>
      <c r="S104" s="247"/>
      <c r="T104" s="247"/>
      <c r="U104" s="247"/>
      <c r="V104" s="247"/>
      <c r="W104" s="138"/>
      <c r="X104" s="201" t="s">
        <v>147</v>
      </c>
      <c r="Y104" s="202">
        <v>3200</v>
      </c>
      <c r="Z104" s="202">
        <v>1380</v>
      </c>
      <c r="AA104" s="202">
        <v>1100</v>
      </c>
      <c r="AB104" s="202">
        <v>3350</v>
      </c>
      <c r="AC104" s="202">
        <v>1380</v>
      </c>
      <c r="AD104" s="202">
        <v>1100</v>
      </c>
      <c r="AE104" s="491">
        <v>450</v>
      </c>
      <c r="AF104" s="456">
        <v>550</v>
      </c>
      <c r="AG104" s="381"/>
      <c r="AH104" s="381"/>
    </row>
    <row r="105" spans="2:34" hidden="1" outlineLevel="2">
      <c r="B105" s="429"/>
      <c r="C105" s="429"/>
      <c r="D105" s="429"/>
      <c r="E105" s="429"/>
      <c r="F105" s="429"/>
      <c r="G105" s="429"/>
      <c r="H105" s="429"/>
      <c r="I105" s="429"/>
      <c r="J105" s="429"/>
      <c r="K105" s="429"/>
      <c r="L105" s="247"/>
      <c r="M105" s="378">
        <f>E103-M103</f>
        <v>605</v>
      </c>
      <c r="N105" s="378">
        <f>F103-N103</f>
        <v>605</v>
      </c>
      <c r="O105" s="378">
        <f>H103-O103</f>
        <v>605</v>
      </c>
      <c r="P105" s="378">
        <f>I103-P103</f>
        <v>605</v>
      </c>
      <c r="Q105" s="378">
        <f>J103-Q103</f>
        <v>10</v>
      </c>
      <c r="R105" s="378">
        <f>K103-R103</f>
        <v>335</v>
      </c>
      <c r="S105" s="378"/>
      <c r="T105" s="378"/>
      <c r="U105" s="378"/>
      <c r="V105" s="378"/>
      <c r="W105" s="368"/>
      <c r="X105" s="368"/>
      <c r="Y105" s="368"/>
      <c r="Z105" s="368"/>
      <c r="AA105" s="368"/>
      <c r="AB105" s="368"/>
      <c r="AC105" s="368"/>
      <c r="AD105" s="368"/>
      <c r="AE105" s="368"/>
      <c r="AF105" s="484"/>
      <c r="AG105" s="484"/>
      <c r="AH105" s="484"/>
    </row>
    <row r="106" spans="2:34" ht="15.75" hidden="1" outlineLevel="2">
      <c r="B106" s="430"/>
      <c r="C106" s="164" t="s">
        <v>444</v>
      </c>
      <c r="D106" s="97">
        <v>0</v>
      </c>
      <c r="E106" s="97">
        <v>0</v>
      </c>
      <c r="F106" s="97">
        <v>0</v>
      </c>
      <c r="G106" s="97">
        <v>0</v>
      </c>
      <c r="H106" s="97">
        <v>0</v>
      </c>
      <c r="I106" s="97">
        <v>0</v>
      </c>
      <c r="J106" s="97"/>
      <c r="K106" s="97"/>
      <c r="W106" s="475"/>
      <c r="X106" s="475"/>
      <c r="Y106" s="475"/>
      <c r="Z106" s="475"/>
      <c r="AA106" s="475"/>
      <c r="AB106" s="475"/>
      <c r="AC106" s="475"/>
      <c r="AD106" s="475"/>
      <c r="AE106" s="475"/>
      <c r="AF106" s="484"/>
      <c r="AG106" s="484"/>
      <c r="AH106" s="484"/>
    </row>
    <row r="107" spans="2:34" ht="25.5" hidden="1" outlineLevel="2">
      <c r="B107" s="430"/>
      <c r="C107" s="164" t="s">
        <v>216</v>
      </c>
      <c r="D107" s="97">
        <v>2250</v>
      </c>
      <c r="E107" s="97">
        <v>1050</v>
      </c>
      <c r="F107" s="97">
        <v>850</v>
      </c>
      <c r="G107" s="97">
        <v>2350</v>
      </c>
      <c r="H107" s="97">
        <v>1050</v>
      </c>
      <c r="I107" s="97">
        <v>850</v>
      </c>
      <c r="J107" s="97"/>
      <c r="K107" s="97"/>
      <c r="W107" s="476"/>
      <c r="X107" s="175" t="s">
        <v>444</v>
      </c>
      <c r="Y107" s="134">
        <v>0</v>
      </c>
      <c r="Z107" s="134">
        <v>0</v>
      </c>
      <c r="AA107" s="134">
        <v>0</v>
      </c>
      <c r="AB107" s="134">
        <v>0</v>
      </c>
      <c r="AC107" s="134">
        <v>0</v>
      </c>
      <c r="AD107" s="134">
        <v>0</v>
      </c>
      <c r="AE107" s="134"/>
      <c r="AF107" s="368"/>
      <c r="AG107" s="368"/>
      <c r="AH107" s="368"/>
    </row>
    <row r="108" spans="2:34" ht="25.5" hidden="1" outlineLevel="2">
      <c r="B108" s="430"/>
      <c r="C108" s="164" t="s">
        <v>446</v>
      </c>
      <c r="D108" s="97"/>
      <c r="E108" s="97">
        <v>1050</v>
      </c>
      <c r="F108" s="97">
        <v>850</v>
      </c>
      <c r="G108" s="97"/>
      <c r="H108" s="97">
        <v>1050</v>
      </c>
      <c r="I108" s="97">
        <v>850</v>
      </c>
      <c r="J108" s="97"/>
      <c r="K108" s="97"/>
      <c r="W108" s="476"/>
      <c r="X108" s="175" t="s">
        <v>216</v>
      </c>
      <c r="Y108" s="134">
        <v>2250</v>
      </c>
      <c r="Z108" s="134">
        <v>1050</v>
      </c>
      <c r="AA108" s="134">
        <v>850</v>
      </c>
      <c r="AB108" s="134">
        <v>2350</v>
      </c>
      <c r="AC108" s="134">
        <v>1050</v>
      </c>
      <c r="AD108" s="134">
        <v>850</v>
      </c>
      <c r="AE108" s="134"/>
      <c r="AF108" s="368"/>
      <c r="AG108" s="368"/>
      <c r="AH108" s="368"/>
    </row>
    <row r="109" spans="2:34" ht="25.5" hidden="1" outlineLevel="2">
      <c r="B109" s="430"/>
      <c r="C109" s="164" t="s">
        <v>470</v>
      </c>
      <c r="D109" s="97"/>
      <c r="E109" s="97">
        <v>1050</v>
      </c>
      <c r="F109" s="97">
        <v>850</v>
      </c>
      <c r="G109" s="97"/>
      <c r="H109" s="97">
        <v>1050</v>
      </c>
      <c r="I109" s="97">
        <v>850</v>
      </c>
      <c r="J109" s="97"/>
      <c r="K109" s="97"/>
      <c r="W109" s="476"/>
      <c r="X109" s="175" t="s">
        <v>446</v>
      </c>
      <c r="Y109" s="134"/>
      <c r="Z109" s="134">
        <v>1050</v>
      </c>
      <c r="AA109" s="134">
        <v>850</v>
      </c>
      <c r="AB109" s="134"/>
      <c r="AC109" s="134">
        <v>1050</v>
      </c>
      <c r="AD109" s="134">
        <v>850</v>
      </c>
      <c r="AE109" s="134"/>
      <c r="AF109" s="368"/>
      <c r="AG109" s="368"/>
      <c r="AH109" s="368"/>
    </row>
    <row r="110" spans="2:34" ht="25.5" hidden="1" outlineLevel="2">
      <c r="B110" s="430"/>
      <c r="C110" s="164" t="s">
        <v>320</v>
      </c>
      <c r="D110" s="97">
        <v>2550</v>
      </c>
      <c r="E110" s="97">
        <v>1050</v>
      </c>
      <c r="F110" s="97">
        <v>850</v>
      </c>
      <c r="G110" s="97">
        <v>2700</v>
      </c>
      <c r="H110" s="97">
        <v>1050</v>
      </c>
      <c r="I110" s="97">
        <v>850</v>
      </c>
      <c r="J110" s="97"/>
      <c r="K110" s="97"/>
      <c r="W110" s="476"/>
      <c r="X110" s="175" t="s">
        <v>470</v>
      </c>
      <c r="Y110" s="134"/>
      <c r="Z110" s="134">
        <v>1050</v>
      </c>
      <c r="AA110" s="134">
        <v>850</v>
      </c>
      <c r="AB110" s="134"/>
      <c r="AC110" s="134">
        <v>1050</v>
      </c>
      <c r="AD110" s="134">
        <v>850</v>
      </c>
      <c r="AE110" s="134"/>
      <c r="AF110" s="368"/>
      <c r="AG110" s="368"/>
      <c r="AH110" s="368"/>
    </row>
    <row r="111" spans="2:34" ht="15.75" hidden="1" outlineLevel="2">
      <c r="B111" s="430"/>
      <c r="C111" s="164" t="s">
        <v>217</v>
      </c>
      <c r="D111" s="97">
        <v>2300</v>
      </c>
      <c r="E111" s="97">
        <v>1050</v>
      </c>
      <c r="F111" s="97">
        <v>850</v>
      </c>
      <c r="G111" s="97">
        <v>2550</v>
      </c>
      <c r="H111" s="97">
        <v>1050</v>
      </c>
      <c r="I111" s="97">
        <v>850</v>
      </c>
      <c r="J111" s="97"/>
      <c r="K111" s="97"/>
      <c r="W111" s="476"/>
      <c r="X111" s="175" t="s">
        <v>320</v>
      </c>
      <c r="Y111" s="134">
        <v>2550</v>
      </c>
      <c r="Z111" s="134">
        <v>1050</v>
      </c>
      <c r="AA111" s="134">
        <v>850</v>
      </c>
      <c r="AB111" s="134">
        <v>2700</v>
      </c>
      <c r="AC111" s="134">
        <v>1050</v>
      </c>
      <c r="AD111" s="134">
        <v>850</v>
      </c>
      <c r="AE111" s="134"/>
      <c r="AF111" s="368"/>
      <c r="AG111" s="368"/>
      <c r="AH111" s="368"/>
    </row>
    <row r="112" spans="2:34" ht="15.75" hidden="1" outlineLevel="2">
      <c r="B112" s="430"/>
      <c r="C112" s="164" t="s">
        <v>331</v>
      </c>
      <c r="D112" s="97">
        <v>2000</v>
      </c>
      <c r="E112" s="97">
        <v>1050</v>
      </c>
      <c r="F112" s="97">
        <v>850</v>
      </c>
      <c r="G112" s="97">
        <v>2100</v>
      </c>
      <c r="H112" s="97">
        <v>1050</v>
      </c>
      <c r="I112" s="97">
        <v>850</v>
      </c>
      <c r="J112" s="97"/>
      <c r="K112" s="97"/>
      <c r="W112" s="476"/>
      <c r="X112" s="175" t="s">
        <v>217</v>
      </c>
      <c r="Y112" s="134">
        <v>2300</v>
      </c>
      <c r="Z112" s="134">
        <v>1050</v>
      </c>
      <c r="AA112" s="134">
        <v>850</v>
      </c>
      <c r="AB112" s="134">
        <v>2550</v>
      </c>
      <c r="AC112" s="134">
        <v>1050</v>
      </c>
      <c r="AD112" s="134">
        <v>850</v>
      </c>
      <c r="AE112" s="134"/>
      <c r="AF112" s="368"/>
      <c r="AG112" s="368"/>
      <c r="AH112" s="368"/>
    </row>
    <row r="113" spans="1:34" ht="25.5" hidden="1" outlineLevel="2">
      <c r="B113" s="430"/>
      <c r="C113" s="164" t="s">
        <v>330</v>
      </c>
      <c r="D113" s="97">
        <v>2750</v>
      </c>
      <c r="E113" s="97">
        <v>1050</v>
      </c>
      <c r="F113" s="97">
        <v>850</v>
      </c>
      <c r="G113" s="97">
        <v>2850</v>
      </c>
      <c r="H113" s="97">
        <v>1050</v>
      </c>
      <c r="I113" s="97">
        <v>850</v>
      </c>
      <c r="J113" s="97"/>
      <c r="K113" s="97"/>
      <c r="W113" s="476"/>
      <c r="X113" s="175" t="s">
        <v>331</v>
      </c>
      <c r="Y113" s="134">
        <v>2000</v>
      </c>
      <c r="Z113" s="134">
        <v>1050</v>
      </c>
      <c r="AA113" s="134">
        <v>850</v>
      </c>
      <c r="AB113" s="134">
        <v>2100</v>
      </c>
      <c r="AC113" s="134">
        <v>1050</v>
      </c>
      <c r="AD113" s="134">
        <v>850</v>
      </c>
      <c r="AE113" s="134"/>
      <c r="AF113" s="368"/>
      <c r="AG113" s="368"/>
      <c r="AH113" s="368"/>
    </row>
    <row r="114" spans="1:34" ht="25.5" hidden="1" outlineLevel="1">
      <c r="B114" s="59" t="s">
        <v>471</v>
      </c>
      <c r="W114" s="476"/>
      <c r="X114" s="175" t="s">
        <v>330</v>
      </c>
      <c r="Y114" s="134">
        <v>2750</v>
      </c>
      <c r="Z114" s="134">
        <v>1050</v>
      </c>
      <c r="AA114" s="134">
        <v>850</v>
      </c>
      <c r="AB114" s="134">
        <v>2850</v>
      </c>
      <c r="AC114" s="134">
        <v>1050</v>
      </c>
      <c r="AD114" s="134">
        <v>850</v>
      </c>
      <c r="AE114" s="134"/>
      <c r="AF114" s="368"/>
      <c r="AG114" s="368"/>
      <c r="AH114" s="368"/>
    </row>
    <row r="115" spans="1:34" ht="18.75" hidden="1" outlineLevel="2">
      <c r="B115" s="431" t="s">
        <v>716</v>
      </c>
      <c r="I115" s="368"/>
      <c r="J115" s="368"/>
      <c r="K115" s="307" t="s">
        <v>459</v>
      </c>
      <c r="L115" s="307">
        <v>1.1000000000000001</v>
      </c>
      <c r="O115" s="21" t="s">
        <v>472</v>
      </c>
    </row>
    <row r="116" spans="1:34" hidden="1" outlineLevel="2">
      <c r="B116" s="1241" t="s">
        <v>170</v>
      </c>
      <c r="C116" s="1242"/>
      <c r="D116" s="1242"/>
      <c r="E116" s="1243"/>
      <c r="F116" s="1047" t="s">
        <v>171</v>
      </c>
      <c r="G116" s="1047"/>
      <c r="H116"/>
      <c r="I116" s="1244" t="s">
        <v>188</v>
      </c>
      <c r="J116" s="1245"/>
      <c r="K116" s="1245"/>
      <c r="L116" s="1245"/>
      <c r="M116" s="1245"/>
      <c r="N116" s="1246"/>
      <c r="O116" s="1060" t="s">
        <v>194</v>
      </c>
      <c r="P116" s="1080"/>
      <c r="Q116" s="1080"/>
      <c r="R116" s="1080"/>
      <c r="S116" s="1216"/>
      <c r="T116" s="1216"/>
      <c r="U116" s="1216"/>
      <c r="V116" s="1216"/>
      <c r="W116" s="1080"/>
      <c r="X116" s="1080"/>
      <c r="Y116" s="1061"/>
    </row>
    <row r="117" spans="1:34" hidden="1" outlineLevel="2">
      <c r="B117" s="1034" t="s">
        <v>473</v>
      </c>
      <c r="C117" s="1034" t="s">
        <v>474</v>
      </c>
      <c r="D117" s="1034" t="s">
        <v>475</v>
      </c>
      <c r="E117" s="1034" t="s">
        <v>426</v>
      </c>
      <c r="F117" s="1034" t="s">
        <v>427</v>
      </c>
      <c r="G117" s="1034"/>
      <c r="H117"/>
      <c r="I117" s="1048">
        <v>600</v>
      </c>
      <c r="J117" s="323"/>
      <c r="K117" s="1048">
        <v>700</v>
      </c>
      <c r="L117" s="1048">
        <v>800</v>
      </c>
      <c r="M117" s="1048">
        <v>900</v>
      </c>
      <c r="N117" s="1048">
        <v>1000</v>
      </c>
      <c r="O117" s="1247" t="s">
        <v>428</v>
      </c>
      <c r="P117" s="1247" t="s">
        <v>196</v>
      </c>
      <c r="Q117" s="1248" t="s">
        <v>429</v>
      </c>
      <c r="R117" s="1249"/>
      <c r="S117" s="1249"/>
      <c r="T117" s="1249"/>
      <c r="U117" s="1249"/>
      <c r="V117" s="1250"/>
      <c r="W117" s="1251"/>
      <c r="X117" s="1247" t="s">
        <v>430</v>
      </c>
      <c r="Y117" s="1247" t="s">
        <v>431</v>
      </c>
    </row>
    <row r="118" spans="1:34" hidden="1" outlineLevel="2">
      <c r="B118" s="1034"/>
      <c r="C118" s="1034"/>
      <c r="D118" s="1034"/>
      <c r="E118" s="1034"/>
      <c r="F118" s="143"/>
      <c r="G118" s="143"/>
      <c r="H118"/>
      <c r="I118" s="1048"/>
      <c r="J118" s="323"/>
      <c r="K118" s="1048"/>
      <c r="L118" s="1048"/>
      <c r="M118" s="1048"/>
      <c r="N118" s="1048"/>
      <c r="O118" s="1247"/>
      <c r="P118" s="1247"/>
      <c r="Q118" s="1252"/>
      <c r="R118" s="1253"/>
      <c r="S118" s="1253"/>
      <c r="T118" s="1253"/>
      <c r="U118" s="1253"/>
      <c r="V118" s="1253"/>
      <c r="W118" s="1254"/>
      <c r="X118" s="1247"/>
      <c r="Y118" s="1247"/>
      <c r="Z118" s="1220" t="s">
        <v>476</v>
      </c>
    </row>
    <row r="119" spans="1:34" hidden="1" outlineLevel="2">
      <c r="B119" s="1034"/>
      <c r="C119" s="1034"/>
      <c r="D119" s="1034"/>
      <c r="E119" s="1034"/>
      <c r="F119" s="1222" t="s">
        <v>176</v>
      </c>
      <c r="G119" s="1048" t="s">
        <v>177</v>
      </c>
      <c r="H119"/>
      <c r="I119" s="1048"/>
      <c r="J119" s="323"/>
      <c r="K119" s="1048"/>
      <c r="L119" s="1048"/>
      <c r="M119" s="1048"/>
      <c r="N119" s="1048"/>
      <c r="O119" s="1247"/>
      <c r="P119" s="1247"/>
      <c r="Q119" s="1252"/>
      <c r="R119" s="1253"/>
      <c r="S119" s="1253"/>
      <c r="T119" s="1253"/>
      <c r="U119" s="1253"/>
      <c r="V119" s="1253"/>
      <c r="W119" s="1254"/>
      <c r="X119" s="1247"/>
      <c r="Y119" s="1247"/>
      <c r="Z119" s="1221"/>
    </row>
    <row r="120" spans="1:34" hidden="1" outlineLevel="2">
      <c r="B120" s="1034"/>
      <c r="C120" s="1034"/>
      <c r="D120" s="1034"/>
      <c r="E120" s="1034"/>
      <c r="F120" s="1222"/>
      <c r="G120" s="1048"/>
      <c r="H120"/>
      <c r="I120" s="1048"/>
      <c r="J120" s="323"/>
      <c r="K120" s="1048"/>
      <c r="L120" s="1048"/>
      <c r="M120" s="1048"/>
      <c r="N120" s="1048"/>
      <c r="O120" s="1247"/>
      <c r="P120" s="1247"/>
      <c r="Q120" s="415"/>
      <c r="R120" s="416"/>
      <c r="S120" s="897"/>
      <c r="T120" s="897"/>
      <c r="U120" s="897"/>
      <c r="V120" s="881"/>
      <c r="W120" s="417"/>
      <c r="X120" s="1247"/>
      <c r="Y120" s="1247"/>
      <c r="Z120" s="1221"/>
    </row>
    <row r="121" spans="1:34" ht="48.75" hidden="1" customHeight="1" outlineLevel="2">
      <c r="B121" s="1034"/>
      <c r="C121" s="1034"/>
      <c r="D121" s="1034"/>
      <c r="E121" s="1034"/>
      <c r="F121" s="1222"/>
      <c r="G121" s="1048"/>
      <c r="H121"/>
      <c r="I121" s="1048"/>
      <c r="J121" s="323"/>
      <c r="K121" s="1048"/>
      <c r="L121" s="1048"/>
      <c r="M121" s="1048"/>
      <c r="N121" s="1048"/>
      <c r="O121" s="1247"/>
      <c r="P121" s="1247"/>
      <c r="Q121" s="144" t="s">
        <v>201</v>
      </c>
      <c r="R121" s="144" t="s">
        <v>202</v>
      </c>
      <c r="S121" s="913"/>
      <c r="T121" s="913"/>
      <c r="U121" s="913"/>
      <c r="V121" s="913"/>
      <c r="W121" s="144" t="s">
        <v>203</v>
      </c>
      <c r="X121" s="1247"/>
      <c r="Y121" s="1247"/>
      <c r="Z121" s="1221"/>
    </row>
    <row r="122" spans="1:34" ht="15.75" hidden="1" outlineLevel="2">
      <c r="A122" s="21" t="s">
        <v>477</v>
      </c>
      <c r="B122" s="432">
        <f t="shared" ref="B122:G122" si="6">CEILING(AG18*$B$9*$B$6*$B$7,50)</f>
        <v>0</v>
      </c>
      <c r="C122" s="358">
        <f t="shared" si="6"/>
        <v>0</v>
      </c>
      <c r="D122" s="358">
        <f t="shared" si="6"/>
        <v>0</v>
      </c>
      <c r="E122" s="358">
        <f t="shared" si="6"/>
        <v>0</v>
      </c>
      <c r="F122" s="358">
        <f t="shared" si="6"/>
        <v>0</v>
      </c>
      <c r="G122" s="358">
        <f t="shared" si="6"/>
        <v>0</v>
      </c>
      <c r="H122"/>
      <c r="I122" s="358">
        <f>CEILING(AN18*$B$9*$B$6*$B$7,50)</f>
        <v>0</v>
      </c>
      <c r="J122" s="358"/>
      <c r="K122" s="358">
        <f t="shared" ref="K122:N122" si="7">CEILING(AO18*$B$9*$B$6*$B$7,50)</f>
        <v>0</v>
      </c>
      <c r="L122" s="358">
        <f t="shared" si="7"/>
        <v>0</v>
      </c>
      <c r="M122" s="358">
        <f t="shared" si="7"/>
        <v>0</v>
      </c>
      <c r="N122" s="358">
        <f t="shared" si="7"/>
        <v>0</v>
      </c>
      <c r="O122">
        <f>CEILING(O124*1.3*1.55+500, 20)</f>
        <v>11600</v>
      </c>
      <c r="P122">
        <v>1450</v>
      </c>
      <c r="Q122">
        <v>2450</v>
      </c>
      <c r="R122">
        <v>4450</v>
      </c>
      <c r="S122"/>
      <c r="T122"/>
      <c r="U122"/>
      <c r="V122"/>
      <c r="W122">
        <v>8950</v>
      </c>
      <c r="X122" s="102">
        <v>3000</v>
      </c>
      <c r="Y122" s="97">
        <f>CEILING(Y123*1.3*1.55, 50)</f>
        <v>1050</v>
      </c>
      <c r="Z122" s="24">
        <f>CEILING(Z123*1.3*1.55+400, 20)</f>
        <v>2400</v>
      </c>
    </row>
    <row r="123" spans="1:34" ht="15.75" hidden="1" outlineLevel="2">
      <c r="B123" s="433">
        <f>B126+400</f>
        <v>925</v>
      </c>
      <c r="C123" s="433">
        <f t="shared" ref="C123:D123" si="8">C126+400</f>
        <v>1270</v>
      </c>
      <c r="D123" s="433">
        <f t="shared" si="8"/>
        <v>1270</v>
      </c>
      <c r="E123" s="433">
        <f>CEILING(E126*1.3*1.55+400, 20)</f>
        <v>2160</v>
      </c>
      <c r="F123" s="97">
        <f>CEILING(F128*1.3*1.55+1000, 20)</f>
        <v>24180</v>
      </c>
      <c r="G123" s="97">
        <f>CEILING(G124*1.3*1.55+1000, 20)</f>
        <v>35220</v>
      </c>
      <c r="H123"/>
      <c r="I123" s="434">
        <f>CEILING(I126+600, 50)</f>
        <v>3050</v>
      </c>
      <c r="J123" s="434" t="s">
        <v>724</v>
      </c>
      <c r="K123" s="434">
        <f t="shared" ref="K123:N123" si="9">CEILING(K126+600, 50)</f>
        <v>3150</v>
      </c>
      <c r="L123" s="434">
        <f t="shared" si="9"/>
        <v>3200</v>
      </c>
      <c r="M123" s="434">
        <f t="shared" si="9"/>
        <v>3300</v>
      </c>
      <c r="N123" s="434">
        <f t="shared" si="9"/>
        <v>3350</v>
      </c>
      <c r="O123"/>
      <c r="P123"/>
      <c r="Q123"/>
      <c r="R123"/>
      <c r="S123"/>
      <c r="T123"/>
      <c r="U123"/>
      <c r="V123"/>
      <c r="W123"/>
      <c r="X123" s="170">
        <f>X122/X138-1</f>
        <v>0.14942528735632177</v>
      </c>
      <c r="Y123">
        <v>500</v>
      </c>
      <c r="Z123" s="24">
        <v>990</v>
      </c>
    </row>
    <row r="124" spans="1:34" hidden="1" outlineLevel="2">
      <c r="B124" s="21" t="s">
        <v>477</v>
      </c>
      <c r="C124" s="21" t="s">
        <v>477</v>
      </c>
      <c r="D124" s="21" t="s">
        <v>477</v>
      </c>
      <c r="E124" s="436">
        <v>45085</v>
      </c>
      <c r="F124" s="410" t="s">
        <v>447</v>
      </c>
      <c r="G124" s="437">
        <f>G127+G128</f>
        <v>16980</v>
      </c>
      <c r="H124"/>
      <c r="I124" s="170">
        <f>I123/I139-1</f>
        <v>-0.11849710982658956</v>
      </c>
      <c r="J124" s="170"/>
      <c r="K124" s="170">
        <f>K123/K139-1</f>
        <v>-0.10256410256410253</v>
      </c>
      <c r="L124" s="170">
        <f>L123/L139-1</f>
        <v>-0.1061452513966481</v>
      </c>
      <c r="M124" s="170">
        <f>M123/M139-1</f>
        <v>-0.10810810810810811</v>
      </c>
      <c r="N124" s="170">
        <f>N123/N139-1</f>
        <v>-0.10904255319148937</v>
      </c>
      <c r="O124">
        <v>5500</v>
      </c>
      <c r="P124"/>
      <c r="Q124"/>
      <c r="R124"/>
      <c r="S124"/>
      <c r="T124"/>
      <c r="U124"/>
      <c r="V124"/>
      <c r="W124"/>
      <c r="X124" s="21" t="s">
        <v>477</v>
      </c>
      <c r="Y124"/>
    </row>
    <row r="125" spans="1:34" hidden="1" outlineLevel="2">
      <c r="B125"/>
      <c r="C125"/>
      <c r="D125"/>
      <c r="E125"/>
      <c r="F125" s="410" t="s">
        <v>449</v>
      </c>
      <c r="G125" s="437" t="s">
        <v>724</v>
      </c>
      <c r="H125"/>
      <c r="I125" s="21" t="s">
        <v>477</v>
      </c>
      <c r="J125" s="21"/>
      <c r="K125" s="21" t="s">
        <v>477</v>
      </c>
      <c r="L125" s="21" t="s">
        <v>477</v>
      </c>
      <c r="M125" s="21" t="s">
        <v>477</v>
      </c>
      <c r="N125" s="21" t="s">
        <v>477</v>
      </c>
      <c r="O125" s="467"/>
      <c r="P125" s="467"/>
      <c r="Q125" s="142"/>
      <c r="R125"/>
      <c r="S125"/>
      <c r="T125"/>
      <c r="U125"/>
      <c r="V125"/>
      <c r="W125"/>
      <c r="X125" s="973" t="s">
        <v>744</v>
      </c>
      <c r="Y125"/>
    </row>
    <row r="126" spans="1:34" hidden="1" outlineLevel="2">
      <c r="B126" s="124">
        <v>525</v>
      </c>
      <c r="C126" s="124">
        <v>870</v>
      </c>
      <c r="D126" s="124">
        <v>870</v>
      </c>
      <c r="E126" s="124">
        <v>870</v>
      </c>
      <c r="F126" s="410"/>
      <c r="G126" s="437"/>
      <c r="H126"/>
      <c r="I126">
        <v>2430</v>
      </c>
      <c r="J126"/>
      <c r="K126">
        <v>2520</v>
      </c>
      <c r="L126">
        <v>2590</v>
      </c>
      <c r="M126">
        <v>2680</v>
      </c>
      <c r="N126">
        <v>2730</v>
      </c>
      <c r="O126"/>
      <c r="P126"/>
      <c r="Q126"/>
      <c r="R126"/>
      <c r="S126"/>
      <c r="T126"/>
      <c r="U126"/>
      <c r="V126"/>
      <c r="W126"/>
      <c r="X126">
        <v>2000</v>
      </c>
      <c r="Y126"/>
    </row>
    <row r="127" spans="1:34" hidden="1" outlineLevel="2">
      <c r="B127" s="99">
        <f>B123-B126</f>
        <v>400</v>
      </c>
      <c r="C127" s="99">
        <f>C123-C126</f>
        <v>400</v>
      </c>
      <c r="D127"/>
      <c r="E127"/>
      <c r="F127" s="410" t="s">
        <v>451</v>
      </c>
      <c r="G127" s="437">
        <v>3460</v>
      </c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</row>
    <row r="128" spans="1:34" hidden="1" outlineLevel="2">
      <c r="B128"/>
      <c r="C128"/>
      <c r="D128"/>
      <c r="E128"/>
      <c r="F128" s="438">
        <v>11500</v>
      </c>
      <c r="G128" s="439">
        <v>13520</v>
      </c>
      <c r="H128"/>
      <c r="I128" s="99"/>
      <c r="J128" s="99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</row>
    <row r="129" spans="2:28" hidden="1" outlineLevel="2"/>
    <row r="130" spans="2:28" hidden="1" outlineLevel="1"/>
    <row r="131" spans="2:28" collapsed="1"/>
    <row r="132" spans="2:28" hidden="1" outlineLevel="1">
      <c r="B132" s="1223" t="s">
        <v>170</v>
      </c>
      <c r="C132" s="1224"/>
      <c r="D132" s="1224"/>
      <c r="E132" s="1225"/>
      <c r="F132" s="1136" t="s">
        <v>171</v>
      </c>
      <c r="G132" s="1136"/>
      <c r="H132" s="124"/>
      <c r="I132" s="1226" t="s">
        <v>188</v>
      </c>
      <c r="J132" s="1227"/>
      <c r="K132" s="1227"/>
      <c r="L132" s="1227"/>
      <c r="M132" s="1227"/>
      <c r="N132" s="1228"/>
      <c r="O132" s="1133" t="s">
        <v>194</v>
      </c>
      <c r="P132" s="1134"/>
      <c r="Q132" s="1134"/>
      <c r="R132" s="1134"/>
      <c r="S132" s="1229"/>
      <c r="T132" s="1229"/>
      <c r="U132" s="1229"/>
      <c r="V132" s="1229"/>
      <c r="W132" s="1134"/>
      <c r="X132" s="1134"/>
      <c r="Y132" s="1135"/>
    </row>
    <row r="133" spans="2:28" hidden="1" outlineLevel="1">
      <c r="B133" s="1230" t="s">
        <v>473</v>
      </c>
      <c r="C133" s="1230" t="s">
        <v>474</v>
      </c>
      <c r="D133" s="1230" t="s">
        <v>475</v>
      </c>
      <c r="E133" s="1230" t="s">
        <v>426</v>
      </c>
      <c r="F133" s="1230" t="s">
        <v>427</v>
      </c>
      <c r="G133" s="1230"/>
      <c r="H133" s="124"/>
      <c r="I133" s="1231">
        <v>600</v>
      </c>
      <c r="J133" s="394"/>
      <c r="K133" s="1231">
        <v>700</v>
      </c>
      <c r="L133" s="1231">
        <v>800</v>
      </c>
      <c r="M133" s="1231">
        <v>900</v>
      </c>
      <c r="N133" s="1231">
        <v>1000</v>
      </c>
      <c r="O133" s="1232" t="s">
        <v>428</v>
      </c>
      <c r="P133" s="1232" t="s">
        <v>196</v>
      </c>
      <c r="Q133" s="1233" t="s">
        <v>429</v>
      </c>
      <c r="R133" s="1234"/>
      <c r="S133" s="1234"/>
      <c r="T133" s="1234"/>
      <c r="U133" s="1234"/>
      <c r="V133" s="1235"/>
      <c r="W133" s="1236"/>
      <c r="X133" s="1232" t="s">
        <v>430</v>
      </c>
      <c r="Y133" s="1232" t="s">
        <v>431</v>
      </c>
    </row>
    <row r="134" spans="2:28" hidden="1" outlineLevel="1">
      <c r="B134" s="1230"/>
      <c r="C134" s="1230"/>
      <c r="D134" s="1230"/>
      <c r="E134" s="1230"/>
      <c r="F134" s="156"/>
      <c r="G134" s="156"/>
      <c r="H134" s="124"/>
      <c r="I134" s="1231"/>
      <c r="J134" s="394"/>
      <c r="K134" s="1231"/>
      <c r="L134" s="1231"/>
      <c r="M134" s="1231"/>
      <c r="N134" s="1231"/>
      <c r="O134" s="1232"/>
      <c r="P134" s="1232"/>
      <c r="Q134" s="1237"/>
      <c r="R134" s="1238"/>
      <c r="S134" s="1238"/>
      <c r="T134" s="1238"/>
      <c r="U134" s="1238"/>
      <c r="V134" s="1238"/>
      <c r="W134" s="1239"/>
      <c r="X134" s="1232"/>
      <c r="Y134" s="1232"/>
    </row>
    <row r="135" spans="2:28" hidden="1" outlineLevel="1">
      <c r="B135" s="1230"/>
      <c r="C135" s="1230"/>
      <c r="D135" s="1230"/>
      <c r="E135" s="1230"/>
      <c r="F135" s="1240" t="s">
        <v>176</v>
      </c>
      <c r="G135" s="1231" t="s">
        <v>177</v>
      </c>
      <c r="H135" s="124"/>
      <c r="I135" s="1231"/>
      <c r="J135" s="394"/>
      <c r="K135" s="1231"/>
      <c r="L135" s="1231"/>
      <c r="M135" s="1231"/>
      <c r="N135" s="1231"/>
      <c r="O135" s="1232"/>
      <c r="P135" s="1232"/>
      <c r="Q135" s="1237"/>
      <c r="R135" s="1238"/>
      <c r="S135" s="1238"/>
      <c r="T135" s="1238"/>
      <c r="U135" s="1238"/>
      <c r="V135" s="1238"/>
      <c r="W135" s="1239"/>
      <c r="X135" s="1232"/>
      <c r="Y135" s="1232"/>
      <c r="AA135" s="24">
        <v>4200</v>
      </c>
      <c r="AB135" s="21" t="s">
        <v>478</v>
      </c>
    </row>
    <row r="136" spans="2:28" hidden="1" outlineLevel="1">
      <c r="B136" s="1230"/>
      <c r="C136" s="1230"/>
      <c r="D136" s="1230"/>
      <c r="E136" s="1230"/>
      <c r="F136" s="1240"/>
      <c r="G136" s="1231"/>
      <c r="H136" s="124"/>
      <c r="I136" s="1231"/>
      <c r="J136" s="394"/>
      <c r="K136" s="1231"/>
      <c r="L136" s="1231"/>
      <c r="M136" s="1231"/>
      <c r="N136" s="1231"/>
      <c r="O136" s="1232"/>
      <c r="P136" s="1232"/>
      <c r="Q136" s="499"/>
      <c r="R136" s="500"/>
      <c r="S136" s="896"/>
      <c r="T136" s="896"/>
      <c r="U136" s="896"/>
      <c r="V136" s="884"/>
      <c r="W136" s="501"/>
      <c r="X136" s="1232"/>
      <c r="Y136" s="1232"/>
      <c r="AA136" s="24">
        <v>700</v>
      </c>
      <c r="AB136" s="21" t="s">
        <v>479</v>
      </c>
    </row>
    <row r="137" spans="2:28" ht="38.25" hidden="1" outlineLevel="1">
      <c r="B137" s="1230"/>
      <c r="C137" s="1230"/>
      <c r="D137" s="1230"/>
      <c r="E137" s="1230"/>
      <c r="F137" s="1240"/>
      <c r="G137" s="1231"/>
      <c r="H137" s="124"/>
      <c r="I137" s="1231"/>
      <c r="J137" s="394"/>
      <c r="K137" s="1231"/>
      <c r="L137" s="1231"/>
      <c r="M137" s="1231"/>
      <c r="N137" s="1231"/>
      <c r="O137" s="1232"/>
      <c r="P137" s="1232"/>
      <c r="Q137" s="157" t="s">
        <v>201</v>
      </c>
      <c r="R137" s="157" t="s">
        <v>202</v>
      </c>
      <c r="S137" s="914"/>
      <c r="T137" s="914"/>
      <c r="U137" s="914"/>
      <c r="V137" s="914"/>
      <c r="W137" s="157" t="s">
        <v>203</v>
      </c>
      <c r="X137" s="1232"/>
      <c r="Y137" s="1232"/>
    </row>
    <row r="138" spans="2:28" ht="15.75" hidden="1" outlineLevel="1">
      <c r="B138" s="493">
        <f t="shared" ref="B138:G138" si="10">CEILING(AG34*$B$9*$B$6*$B$7,50)</f>
        <v>0</v>
      </c>
      <c r="C138" s="357">
        <f t="shared" si="10"/>
        <v>0</v>
      </c>
      <c r="D138" s="357">
        <f t="shared" si="10"/>
        <v>0</v>
      </c>
      <c r="E138" s="357">
        <f t="shared" si="10"/>
        <v>0</v>
      </c>
      <c r="F138" s="357">
        <f t="shared" si="10"/>
        <v>0</v>
      </c>
      <c r="G138" s="357">
        <f t="shared" si="10"/>
        <v>0</v>
      </c>
      <c r="H138" s="124"/>
      <c r="I138" s="357">
        <f>CEILING(AN34*$B$9*$B$6*$B$7,50)</f>
        <v>0</v>
      </c>
      <c r="J138" s="357"/>
      <c r="K138" s="357">
        <f>CEILING(AO34*$B$9*$B$6*$B$7,50)</f>
        <v>0</v>
      </c>
      <c r="L138" s="357">
        <f>CEILING(AP34*$B$9*$B$6*$B$7,50)</f>
        <v>0</v>
      </c>
      <c r="M138" s="357">
        <f>CEILING(AQ34*$B$9*$B$6*$B$7,50)</f>
        <v>0</v>
      </c>
      <c r="N138" s="357">
        <f>CEILING(AR34*$B$9*$B$6*$B$7,50)</f>
        <v>0</v>
      </c>
      <c r="O138" s="124">
        <v>8950</v>
      </c>
      <c r="P138" s="124">
        <v>700</v>
      </c>
      <c r="Q138" s="124">
        <v>2450</v>
      </c>
      <c r="R138" s="124">
        <v>4450</v>
      </c>
      <c r="S138" s="124"/>
      <c r="T138" s="124"/>
      <c r="U138" s="124"/>
      <c r="V138" s="124"/>
      <c r="W138" s="124">
        <v>8950</v>
      </c>
      <c r="X138" s="102">
        <v>2610</v>
      </c>
      <c r="Y138" s="134">
        <f>CEILING(AZ34*$B$9*$B$6*$B$7,50)</f>
        <v>0</v>
      </c>
    </row>
    <row r="139" spans="2:28" ht="15.75" hidden="1" outlineLevel="1">
      <c r="B139" s="433">
        <v>850</v>
      </c>
      <c r="C139" s="434">
        <v>1210</v>
      </c>
      <c r="D139" s="434">
        <v>1210</v>
      </c>
      <c r="E139" s="134">
        <v>2150</v>
      </c>
      <c r="F139" s="134">
        <v>21950</v>
      </c>
      <c r="G139" s="134">
        <v>36950</v>
      </c>
      <c r="H139" s="124"/>
      <c r="I139" s="434">
        <v>3460</v>
      </c>
      <c r="J139" s="434"/>
      <c r="K139" s="434">
        <v>3510</v>
      </c>
      <c r="L139" s="434">
        <v>3580</v>
      </c>
      <c r="M139" s="434">
        <v>3700</v>
      </c>
      <c r="N139" s="434">
        <v>3760</v>
      </c>
      <c r="O139" s="124"/>
      <c r="P139" s="124"/>
      <c r="Q139" s="124"/>
      <c r="R139" s="124"/>
      <c r="S139" s="124"/>
      <c r="T139" s="124"/>
      <c r="U139" s="124"/>
      <c r="V139" s="124"/>
      <c r="W139" s="124"/>
      <c r="X139" s="124"/>
      <c r="Y139" s="124"/>
    </row>
    <row r="140" spans="2:28" hidden="1" outlineLevel="1">
      <c r="B140" s="124"/>
      <c r="C140" s="124"/>
      <c r="D140" s="124"/>
      <c r="E140" s="124"/>
      <c r="F140" s="494" t="s">
        <v>447</v>
      </c>
      <c r="G140" s="495">
        <f>CEILING(AL36*$B$9*$B$6*$B$7,50)</f>
        <v>0</v>
      </c>
      <c r="H140" s="124"/>
      <c r="I140" s="496"/>
      <c r="J140" s="496"/>
      <c r="K140" s="124"/>
      <c r="L140" s="124"/>
      <c r="M140" s="124"/>
      <c r="N140" s="124"/>
      <c r="O140" s="124"/>
      <c r="P140" s="124"/>
      <c r="Q140" s="124"/>
      <c r="R140" s="124"/>
      <c r="S140" s="124"/>
      <c r="T140" s="124"/>
      <c r="U140" s="124"/>
      <c r="V140" s="124"/>
      <c r="W140" s="124"/>
      <c r="X140" s="124"/>
      <c r="Y140" s="124"/>
    </row>
    <row r="141" spans="2:28" hidden="1" outlineLevel="1">
      <c r="B141" s="124"/>
      <c r="C141" s="124"/>
      <c r="D141" s="124"/>
      <c r="E141" s="124"/>
      <c r="F141" s="494" t="s">
        <v>449</v>
      </c>
      <c r="G141" s="495">
        <f>CEILING(AL37*$B$9*$B$6*$B$7,50)</f>
        <v>0</v>
      </c>
      <c r="H141" s="124"/>
      <c r="I141" s="497"/>
      <c r="J141" s="497"/>
      <c r="K141" s="497"/>
      <c r="L141" s="497"/>
      <c r="M141" s="497"/>
      <c r="N141" s="497"/>
      <c r="O141" s="497"/>
      <c r="P141" s="497"/>
      <c r="Q141" s="136"/>
      <c r="R141" s="124"/>
      <c r="S141" s="124"/>
      <c r="T141" s="124"/>
      <c r="U141" s="124"/>
      <c r="V141" s="124"/>
      <c r="W141" s="124"/>
      <c r="X141" s="124"/>
      <c r="Y141" s="124"/>
    </row>
    <row r="142" spans="2:28" hidden="1" outlineLevel="1">
      <c r="B142" s="124"/>
      <c r="C142" s="124"/>
      <c r="D142" s="124"/>
      <c r="E142" s="124"/>
      <c r="F142" s="494"/>
      <c r="G142" s="495"/>
      <c r="H142" s="124"/>
      <c r="I142" s="124"/>
      <c r="J142" s="124"/>
      <c r="K142" s="124"/>
      <c r="L142" s="124"/>
      <c r="M142" s="124"/>
      <c r="N142" s="124"/>
      <c r="O142" s="124"/>
      <c r="P142" s="124"/>
      <c r="Q142" s="124"/>
      <c r="R142" s="124"/>
      <c r="S142" s="124"/>
      <c r="T142" s="124"/>
      <c r="U142" s="124"/>
      <c r="V142" s="124"/>
      <c r="W142" s="124"/>
      <c r="X142" s="124"/>
      <c r="Y142" s="124"/>
    </row>
    <row r="143" spans="2:28" hidden="1" outlineLevel="1">
      <c r="B143"/>
      <c r="C143"/>
      <c r="D143"/>
      <c r="E143"/>
      <c r="F143" s="410" t="s">
        <v>451</v>
      </c>
      <c r="G143" s="437">
        <f>CEILING(AL38*$B$9*$B$6*$B$7,50)</f>
        <v>0</v>
      </c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</row>
    <row r="144" spans="2:28" ht="18.75" hidden="1" outlineLevel="2">
      <c r="B144" s="431" t="s">
        <v>465</v>
      </c>
      <c r="I144" s="368"/>
      <c r="J144" s="368"/>
      <c r="K144" s="307" t="s">
        <v>459</v>
      </c>
      <c r="L144" s="307">
        <v>1.1000000000000001</v>
      </c>
      <c r="O144" s="21" t="s">
        <v>472</v>
      </c>
    </row>
    <row r="145" spans="1:26" hidden="1" outlineLevel="2">
      <c r="B145" s="1241" t="s">
        <v>170</v>
      </c>
      <c r="C145" s="1242"/>
      <c r="D145" s="1242"/>
      <c r="E145" s="1243"/>
      <c r="F145" s="1047" t="s">
        <v>171</v>
      </c>
      <c r="G145" s="1047"/>
      <c r="H145"/>
      <c r="I145" s="1244" t="s">
        <v>188</v>
      </c>
      <c r="J145" s="1245"/>
      <c r="K145" s="1245"/>
      <c r="L145" s="1245"/>
      <c r="M145" s="1245"/>
      <c r="N145" s="1246"/>
      <c r="O145" s="1060" t="s">
        <v>194</v>
      </c>
      <c r="P145" s="1080"/>
      <c r="Q145" s="1080"/>
      <c r="R145" s="1080"/>
      <c r="S145" s="1216"/>
      <c r="T145" s="1216"/>
      <c r="U145" s="1216"/>
      <c r="V145" s="1216"/>
      <c r="W145" s="1080"/>
      <c r="X145" s="1080"/>
      <c r="Y145" s="1061"/>
    </row>
    <row r="146" spans="1:26" hidden="1" outlineLevel="2">
      <c r="B146" s="1034" t="s">
        <v>473</v>
      </c>
      <c r="C146" s="1034" t="s">
        <v>474</v>
      </c>
      <c r="D146" s="1034" t="s">
        <v>475</v>
      </c>
      <c r="E146" s="1034" t="s">
        <v>426</v>
      </c>
      <c r="F146" s="1034" t="s">
        <v>427</v>
      </c>
      <c r="G146" s="1034"/>
      <c r="H146"/>
      <c r="I146" s="1048">
        <v>600</v>
      </c>
      <c r="J146" s="867"/>
      <c r="K146" s="1048">
        <v>700</v>
      </c>
      <c r="L146" s="1048">
        <v>800</v>
      </c>
      <c r="M146" s="1048">
        <v>900</v>
      </c>
      <c r="N146" s="1048">
        <v>1000</v>
      </c>
      <c r="O146" s="1247" t="s">
        <v>428</v>
      </c>
      <c r="P146" s="1247" t="s">
        <v>196</v>
      </c>
      <c r="Q146" s="1248" t="s">
        <v>429</v>
      </c>
      <c r="R146" s="1249"/>
      <c r="S146" s="1249"/>
      <c r="T146" s="1249"/>
      <c r="U146" s="1249"/>
      <c r="V146" s="1250"/>
      <c r="W146" s="1251"/>
      <c r="X146" s="1247" t="s">
        <v>430</v>
      </c>
      <c r="Y146" s="1247" t="s">
        <v>431</v>
      </c>
    </row>
    <row r="147" spans="1:26" hidden="1" outlineLevel="2">
      <c r="B147" s="1034"/>
      <c r="C147" s="1034"/>
      <c r="D147" s="1034"/>
      <c r="E147" s="1034"/>
      <c r="F147" s="866"/>
      <c r="G147" s="866"/>
      <c r="H147"/>
      <c r="I147" s="1048"/>
      <c r="J147" s="867"/>
      <c r="K147" s="1048"/>
      <c r="L147" s="1048"/>
      <c r="M147" s="1048"/>
      <c r="N147" s="1048"/>
      <c r="O147" s="1247"/>
      <c r="P147" s="1247"/>
      <c r="Q147" s="1252"/>
      <c r="R147" s="1253"/>
      <c r="S147" s="1253"/>
      <c r="T147" s="1253"/>
      <c r="U147" s="1253"/>
      <c r="V147" s="1253"/>
      <c r="W147" s="1254"/>
      <c r="X147" s="1247"/>
      <c r="Y147" s="1247"/>
      <c r="Z147" s="1220" t="s">
        <v>476</v>
      </c>
    </row>
    <row r="148" spans="1:26" hidden="1" outlineLevel="2">
      <c r="B148" s="1034"/>
      <c r="C148" s="1034"/>
      <c r="D148" s="1034"/>
      <c r="E148" s="1034"/>
      <c r="F148" s="1222" t="s">
        <v>176</v>
      </c>
      <c r="G148" s="1048" t="s">
        <v>177</v>
      </c>
      <c r="H148"/>
      <c r="I148" s="1048"/>
      <c r="J148" s="867"/>
      <c r="K148" s="1048"/>
      <c r="L148" s="1048"/>
      <c r="M148" s="1048"/>
      <c r="N148" s="1048"/>
      <c r="O148" s="1247"/>
      <c r="P148" s="1247"/>
      <c r="Q148" s="1252"/>
      <c r="R148" s="1253"/>
      <c r="S148" s="1253"/>
      <c r="T148" s="1253"/>
      <c r="U148" s="1253"/>
      <c r="V148" s="1253"/>
      <c r="W148" s="1254"/>
      <c r="X148" s="1247"/>
      <c r="Y148" s="1247"/>
      <c r="Z148" s="1221"/>
    </row>
    <row r="149" spans="1:26" hidden="1" outlineLevel="2">
      <c r="B149" s="1034"/>
      <c r="C149" s="1034"/>
      <c r="D149" s="1034"/>
      <c r="E149" s="1034"/>
      <c r="F149" s="1222"/>
      <c r="G149" s="1048"/>
      <c r="H149"/>
      <c r="I149" s="1048"/>
      <c r="J149" s="867"/>
      <c r="K149" s="1048"/>
      <c r="L149" s="1048"/>
      <c r="M149" s="1048"/>
      <c r="N149" s="1048"/>
      <c r="O149" s="1247"/>
      <c r="P149" s="1247"/>
      <c r="Q149" s="880"/>
      <c r="R149" s="881"/>
      <c r="S149" s="897"/>
      <c r="T149" s="897"/>
      <c r="U149" s="897"/>
      <c r="V149" s="881"/>
      <c r="W149" s="882"/>
      <c r="X149" s="1247"/>
      <c r="Y149" s="1247"/>
      <c r="Z149" s="1221"/>
    </row>
    <row r="150" spans="1:26" ht="38.25" hidden="1" outlineLevel="2">
      <c r="B150" s="1034"/>
      <c r="C150" s="1034"/>
      <c r="D150" s="1034"/>
      <c r="E150" s="1034"/>
      <c r="F150" s="1222"/>
      <c r="G150" s="1048"/>
      <c r="H150"/>
      <c r="I150" s="1048"/>
      <c r="J150" s="867"/>
      <c r="K150" s="1048"/>
      <c r="L150" s="1048"/>
      <c r="M150" s="1048"/>
      <c r="N150" s="1048"/>
      <c r="O150" s="1247"/>
      <c r="P150" s="1247"/>
      <c r="Q150" s="878" t="s">
        <v>201</v>
      </c>
      <c r="R150" s="878" t="s">
        <v>202</v>
      </c>
      <c r="S150" s="913"/>
      <c r="T150" s="913"/>
      <c r="U150" s="913"/>
      <c r="V150" s="913"/>
      <c r="W150" s="878" t="s">
        <v>203</v>
      </c>
      <c r="X150" s="1247"/>
      <c r="Y150" s="1247"/>
      <c r="Z150" s="1221"/>
    </row>
    <row r="151" spans="1:26" ht="15.75" hidden="1" outlineLevel="2">
      <c r="A151" s="21" t="s">
        <v>477</v>
      </c>
      <c r="B151" s="432">
        <f t="shared" ref="B151" si="11">CEILING(AG47*$B$9*$B$6*$B$7,50)</f>
        <v>0</v>
      </c>
      <c r="C151" s="358">
        <f t="shared" ref="C151" si="12">CEILING(AH47*$B$9*$B$6*$B$7,50)</f>
        <v>0</v>
      </c>
      <c r="D151" s="358">
        <f t="shared" ref="D151" si="13">CEILING(AI47*$B$9*$B$6*$B$7,50)</f>
        <v>0</v>
      </c>
      <c r="E151" s="358">
        <f t="shared" ref="E151" si="14">CEILING(AJ47*$B$9*$B$6*$B$7,50)</f>
        <v>0</v>
      </c>
      <c r="F151" s="358">
        <f t="shared" ref="F151" si="15">CEILING(AK47*$B$9*$B$6*$B$7,50)</f>
        <v>0</v>
      </c>
      <c r="G151" s="358">
        <f t="shared" ref="G151" si="16">CEILING(AL47*$B$9*$B$6*$B$7,50)</f>
        <v>0</v>
      </c>
      <c r="H151"/>
      <c r="I151" s="358">
        <f>CEILING(AN47*$B$9*$B$6*$B$7,50)</f>
        <v>0</v>
      </c>
      <c r="J151" s="358"/>
      <c r="K151" s="358">
        <f t="shared" ref="K151" si="17">CEILING(AO47*$B$9*$B$6*$B$7,50)</f>
        <v>0</v>
      </c>
      <c r="L151" s="358">
        <f t="shared" ref="L151" si="18">CEILING(AP47*$B$9*$B$6*$B$7,50)</f>
        <v>0</v>
      </c>
      <c r="M151" s="358">
        <f t="shared" ref="M151" si="19">CEILING(AQ47*$B$9*$B$6*$B$7,50)</f>
        <v>0</v>
      </c>
      <c r="N151" s="358">
        <f t="shared" ref="N151" si="20">CEILING(AR47*$B$9*$B$6*$B$7,50)</f>
        <v>0</v>
      </c>
      <c r="O151">
        <v>8950</v>
      </c>
      <c r="P151">
        <v>1450</v>
      </c>
      <c r="Q151">
        <v>2450</v>
      </c>
      <c r="R151">
        <v>4450</v>
      </c>
      <c r="S151"/>
      <c r="T151"/>
      <c r="U151"/>
      <c r="V151"/>
      <c r="W151">
        <v>8950</v>
      </c>
      <c r="X151" s="102">
        <v>3000</v>
      </c>
      <c r="Y151" s="97">
        <f>CEILING(AZ47*$B$9*$B$6*$B$7,50)</f>
        <v>0</v>
      </c>
      <c r="Z151" s="24">
        <v>2200</v>
      </c>
    </row>
    <row r="152" spans="1:26" ht="15.75" hidden="1" outlineLevel="2">
      <c r="B152" s="433">
        <v>850</v>
      </c>
      <c r="C152" s="434">
        <v>1210</v>
      </c>
      <c r="D152" s="434">
        <v>1210</v>
      </c>
      <c r="E152" s="435">
        <v>2150</v>
      </c>
      <c r="F152" s="97">
        <v>21950</v>
      </c>
      <c r="G152" s="97">
        <v>36950</v>
      </c>
      <c r="H152"/>
      <c r="I152" s="434">
        <v>3460</v>
      </c>
      <c r="J152" s="434"/>
      <c r="K152" s="434">
        <v>3510</v>
      </c>
      <c r="L152" s="434">
        <v>3580</v>
      </c>
      <c r="M152" s="434">
        <v>3700</v>
      </c>
      <c r="N152" s="434">
        <v>3760</v>
      </c>
      <c r="O152"/>
      <c r="P152"/>
      <c r="Q152"/>
      <c r="R152"/>
      <c r="S152"/>
      <c r="T152"/>
      <c r="U152"/>
      <c r="V152"/>
      <c r="W152"/>
      <c r="X152" s="170">
        <f>X151/X167-1</f>
        <v>0.14942528735632177</v>
      </c>
      <c r="Y152"/>
    </row>
    <row r="153" spans="1:26" hidden="1" outlineLevel="2">
      <c r="B153" s="21" t="s">
        <v>477</v>
      </c>
      <c r="C153" s="21" t="s">
        <v>477</v>
      </c>
      <c r="D153" s="21" t="s">
        <v>477</v>
      </c>
      <c r="E153" s="436">
        <v>45085</v>
      </c>
      <c r="F153" s="410" t="s">
        <v>447</v>
      </c>
      <c r="G153" s="437">
        <f>CEILING(AL49*$B$9*$B$6*$B$7,50)</f>
        <v>0</v>
      </c>
      <c r="H153"/>
      <c r="I153" s="170">
        <f>I152/I168-1</f>
        <v>0</v>
      </c>
      <c r="J153" s="170"/>
      <c r="K153" s="170">
        <f>K152/K168-1</f>
        <v>0</v>
      </c>
      <c r="L153" s="170">
        <f>L152/L168-1</f>
        <v>0</v>
      </c>
      <c r="M153" s="170">
        <f>M152/M168-1</f>
        <v>0</v>
      </c>
      <c r="N153" s="170">
        <f>N152/N168-1</f>
        <v>0</v>
      </c>
      <c r="O153"/>
      <c r="P153"/>
      <c r="Q153"/>
      <c r="R153"/>
      <c r="S153"/>
      <c r="T153"/>
      <c r="U153"/>
      <c r="V153"/>
      <c r="W153"/>
      <c r="X153" s="21" t="s">
        <v>477</v>
      </c>
      <c r="Y153"/>
    </row>
    <row r="154" spans="1:26" hidden="1" outlineLevel="2">
      <c r="B154"/>
      <c r="C154"/>
      <c r="D154"/>
      <c r="E154"/>
      <c r="F154" s="410" t="s">
        <v>449</v>
      </c>
      <c r="G154" s="437">
        <f>CEILING(AL50*$B$9*$B$6*$B$7,50)</f>
        <v>0</v>
      </c>
      <c r="H154"/>
      <c r="I154" s="21" t="s">
        <v>477</v>
      </c>
      <c r="J154" s="21"/>
      <c r="K154" s="21" t="s">
        <v>477</v>
      </c>
      <c r="L154" s="21" t="s">
        <v>477</v>
      </c>
      <c r="M154" s="21" t="s">
        <v>477</v>
      </c>
      <c r="N154" s="21" t="s">
        <v>477</v>
      </c>
      <c r="O154" s="467"/>
      <c r="P154" s="467"/>
      <c r="Q154" s="142"/>
      <c r="R154"/>
      <c r="S154"/>
      <c r="T154"/>
      <c r="U154"/>
      <c r="V154"/>
      <c r="W154"/>
      <c r="X154"/>
      <c r="Y154"/>
    </row>
    <row r="155" spans="1:26" hidden="1" outlineLevel="2">
      <c r="B155" s="124">
        <v>475</v>
      </c>
      <c r="C155" s="124">
        <v>790</v>
      </c>
      <c r="D155" s="124">
        <v>790</v>
      </c>
      <c r="E155"/>
      <c r="F155" s="410"/>
      <c r="G155" s="437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</row>
    <row r="156" spans="1:26" hidden="1" outlineLevel="2">
      <c r="B156" s="99">
        <f>B152-B155</f>
        <v>375</v>
      </c>
      <c r="C156" s="99">
        <f>C152-C155</f>
        <v>420</v>
      </c>
      <c r="D156"/>
      <c r="E156"/>
      <c r="F156" s="410" t="s">
        <v>451</v>
      </c>
      <c r="G156" s="437">
        <f>CEILING(AL51*$B$9*$B$6*$B$7,50)</f>
        <v>0</v>
      </c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</row>
    <row r="157" spans="1:26" hidden="1" outlineLevel="2">
      <c r="B157"/>
      <c r="C157"/>
      <c r="D157"/>
      <c r="E157"/>
      <c r="F157" s="438"/>
      <c r="G157" s="439"/>
      <c r="H157"/>
      <c r="I157" s="99"/>
      <c r="J157" s="99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</row>
    <row r="158" spans="1:26" hidden="1" outlineLevel="2"/>
    <row r="159" spans="1:26" hidden="1" outlineLevel="1"/>
    <row r="160" spans="1:26" collapsed="1"/>
    <row r="161" spans="2:28" hidden="1" outlineLevel="1">
      <c r="B161" s="1223" t="s">
        <v>170</v>
      </c>
      <c r="C161" s="1224"/>
      <c r="D161" s="1224"/>
      <c r="E161" s="1225"/>
      <c r="F161" s="1136" t="s">
        <v>171</v>
      </c>
      <c r="G161" s="1136"/>
      <c r="H161" s="124"/>
      <c r="I161" s="1226" t="s">
        <v>188</v>
      </c>
      <c r="J161" s="1227"/>
      <c r="K161" s="1227"/>
      <c r="L161" s="1227"/>
      <c r="M161" s="1227"/>
      <c r="N161" s="1228"/>
      <c r="O161" s="1133" t="s">
        <v>194</v>
      </c>
      <c r="P161" s="1134"/>
      <c r="Q161" s="1134"/>
      <c r="R161" s="1134"/>
      <c r="S161" s="1229"/>
      <c r="T161" s="1229"/>
      <c r="U161" s="1229"/>
      <c r="V161" s="1229"/>
      <c r="W161" s="1134"/>
      <c r="X161" s="1134"/>
      <c r="Y161" s="1135"/>
    </row>
    <row r="162" spans="2:28" hidden="1" outlineLevel="1">
      <c r="B162" s="1230" t="s">
        <v>473</v>
      </c>
      <c r="C162" s="1230" t="s">
        <v>474</v>
      </c>
      <c r="D162" s="1230" t="s">
        <v>475</v>
      </c>
      <c r="E162" s="1230" t="s">
        <v>426</v>
      </c>
      <c r="F162" s="1230" t="s">
        <v>427</v>
      </c>
      <c r="G162" s="1230"/>
      <c r="H162" s="124"/>
      <c r="I162" s="1231">
        <v>600</v>
      </c>
      <c r="J162" s="874"/>
      <c r="K162" s="1231">
        <v>700</v>
      </c>
      <c r="L162" s="1231">
        <v>800</v>
      </c>
      <c r="M162" s="1231">
        <v>900</v>
      </c>
      <c r="N162" s="1231">
        <v>1000</v>
      </c>
      <c r="O162" s="1232" t="s">
        <v>428</v>
      </c>
      <c r="P162" s="1232" t="s">
        <v>196</v>
      </c>
      <c r="Q162" s="1233" t="s">
        <v>429</v>
      </c>
      <c r="R162" s="1234"/>
      <c r="S162" s="1234"/>
      <c r="T162" s="1234"/>
      <c r="U162" s="1234"/>
      <c r="V162" s="1235"/>
      <c r="W162" s="1236"/>
      <c r="X162" s="1232" t="s">
        <v>430</v>
      </c>
      <c r="Y162" s="1232" t="s">
        <v>431</v>
      </c>
    </row>
    <row r="163" spans="2:28" hidden="1" outlineLevel="1">
      <c r="B163" s="1230"/>
      <c r="C163" s="1230"/>
      <c r="D163" s="1230"/>
      <c r="E163" s="1230"/>
      <c r="F163" s="875"/>
      <c r="G163" s="875"/>
      <c r="H163" s="124"/>
      <c r="I163" s="1231"/>
      <c r="J163" s="874"/>
      <c r="K163" s="1231"/>
      <c r="L163" s="1231"/>
      <c r="M163" s="1231"/>
      <c r="N163" s="1231"/>
      <c r="O163" s="1232"/>
      <c r="P163" s="1232"/>
      <c r="Q163" s="1237"/>
      <c r="R163" s="1238"/>
      <c r="S163" s="1238"/>
      <c r="T163" s="1238"/>
      <c r="U163" s="1238"/>
      <c r="V163" s="1238"/>
      <c r="W163" s="1239"/>
      <c r="X163" s="1232"/>
      <c r="Y163" s="1232"/>
    </row>
    <row r="164" spans="2:28" hidden="1" outlineLevel="1">
      <c r="B164" s="1230"/>
      <c r="C164" s="1230"/>
      <c r="D164" s="1230"/>
      <c r="E164" s="1230"/>
      <c r="F164" s="1240" t="s">
        <v>176</v>
      </c>
      <c r="G164" s="1231" t="s">
        <v>177</v>
      </c>
      <c r="H164" s="124"/>
      <c r="I164" s="1231"/>
      <c r="J164" s="874"/>
      <c r="K164" s="1231"/>
      <c r="L164" s="1231"/>
      <c r="M164" s="1231"/>
      <c r="N164" s="1231"/>
      <c r="O164" s="1232"/>
      <c r="P164" s="1232"/>
      <c r="Q164" s="1237"/>
      <c r="R164" s="1238"/>
      <c r="S164" s="1238"/>
      <c r="T164" s="1238"/>
      <c r="U164" s="1238"/>
      <c r="V164" s="1238"/>
      <c r="W164" s="1239"/>
      <c r="X164" s="1232"/>
      <c r="Y164" s="1232"/>
      <c r="AA164" s="24">
        <v>4200</v>
      </c>
      <c r="AB164" s="21" t="s">
        <v>478</v>
      </c>
    </row>
    <row r="165" spans="2:28" hidden="1" outlineLevel="1">
      <c r="B165" s="1230"/>
      <c r="C165" s="1230"/>
      <c r="D165" s="1230"/>
      <c r="E165" s="1230"/>
      <c r="F165" s="1240"/>
      <c r="G165" s="1231"/>
      <c r="H165" s="124"/>
      <c r="I165" s="1231"/>
      <c r="J165" s="874"/>
      <c r="K165" s="1231"/>
      <c r="L165" s="1231"/>
      <c r="M165" s="1231"/>
      <c r="N165" s="1231"/>
      <c r="O165" s="1232"/>
      <c r="P165" s="1232"/>
      <c r="Q165" s="883"/>
      <c r="R165" s="884"/>
      <c r="S165" s="896"/>
      <c r="T165" s="896"/>
      <c r="U165" s="896"/>
      <c r="V165" s="884"/>
      <c r="W165" s="885"/>
      <c r="X165" s="1232"/>
      <c r="Y165" s="1232"/>
      <c r="AA165" s="24">
        <v>700</v>
      </c>
      <c r="AB165" s="21" t="s">
        <v>479</v>
      </c>
    </row>
    <row r="166" spans="2:28" ht="38.25" hidden="1" outlineLevel="1">
      <c r="B166" s="1230"/>
      <c r="C166" s="1230"/>
      <c r="D166" s="1230"/>
      <c r="E166" s="1230"/>
      <c r="F166" s="1240"/>
      <c r="G166" s="1231"/>
      <c r="H166" s="124"/>
      <c r="I166" s="1231"/>
      <c r="J166" s="874"/>
      <c r="K166" s="1231"/>
      <c r="L166" s="1231"/>
      <c r="M166" s="1231"/>
      <c r="N166" s="1231"/>
      <c r="O166" s="1232"/>
      <c r="P166" s="1232"/>
      <c r="Q166" s="879" t="s">
        <v>201</v>
      </c>
      <c r="R166" s="879" t="s">
        <v>202</v>
      </c>
      <c r="S166" s="914"/>
      <c r="T166" s="914"/>
      <c r="U166" s="914"/>
      <c r="V166" s="914"/>
      <c r="W166" s="879" t="s">
        <v>203</v>
      </c>
      <c r="X166" s="1232"/>
      <c r="Y166" s="1232"/>
    </row>
    <row r="167" spans="2:28" ht="15.75" hidden="1" outlineLevel="1">
      <c r="B167" s="493" t="e">
        <f t="shared" ref="B167" si="21">CEILING(AG63*$B$9*$B$6*$B$7,50)</f>
        <v>#VALUE!</v>
      </c>
      <c r="C167" s="357" t="e">
        <f t="shared" ref="C167" si="22">CEILING(AH63*$B$9*$B$6*$B$7,50)</f>
        <v>#VALUE!</v>
      </c>
      <c r="D167" s="357">
        <f t="shared" ref="D167" si="23">CEILING(AI63*$B$9*$B$6*$B$7,50)</f>
        <v>0</v>
      </c>
      <c r="E167" s="357">
        <f t="shared" ref="E167" si="24">CEILING(AJ63*$B$9*$B$6*$B$7,50)</f>
        <v>0</v>
      </c>
      <c r="F167" s="357">
        <f t="shared" ref="F167" si="25">CEILING(AK63*$B$9*$B$6*$B$7,50)</f>
        <v>0</v>
      </c>
      <c r="G167" s="357">
        <f t="shared" ref="G167" si="26">CEILING(AL63*$B$9*$B$6*$B$7,50)</f>
        <v>0</v>
      </c>
      <c r="H167" s="124"/>
      <c r="I167" s="357">
        <f>CEILING(AN63*$B$9*$B$6*$B$7,50)</f>
        <v>0</v>
      </c>
      <c r="J167" s="357"/>
      <c r="K167" s="357">
        <f>CEILING(AO63*$B$9*$B$6*$B$7,50)</f>
        <v>0</v>
      </c>
      <c r="L167" s="357">
        <f>CEILING(AP63*$B$9*$B$6*$B$7,50)</f>
        <v>0</v>
      </c>
      <c r="M167" s="357">
        <f>CEILING(AQ63*$B$9*$B$6*$B$7,50)</f>
        <v>0</v>
      </c>
      <c r="N167" s="357">
        <f>CEILING(AR63*$B$9*$B$6*$B$7,50)</f>
        <v>0</v>
      </c>
      <c r="O167" s="124">
        <v>8950</v>
      </c>
      <c r="P167" s="124">
        <v>700</v>
      </c>
      <c r="Q167" s="124">
        <v>2450</v>
      </c>
      <c r="R167" s="124">
        <v>4450</v>
      </c>
      <c r="S167" s="124"/>
      <c r="T167" s="124"/>
      <c r="U167" s="124"/>
      <c r="V167" s="124"/>
      <c r="W167" s="124">
        <v>8950</v>
      </c>
      <c r="X167" s="102">
        <v>2610</v>
      </c>
      <c r="Y167" s="134">
        <f>CEILING(AZ63*$B$9*$B$6*$B$7,50)</f>
        <v>0</v>
      </c>
    </row>
    <row r="168" spans="2:28" ht="15.75" hidden="1" outlineLevel="1">
      <c r="B168" s="433">
        <v>850</v>
      </c>
      <c r="C168" s="434">
        <v>1210</v>
      </c>
      <c r="D168" s="434">
        <v>1210</v>
      </c>
      <c r="E168" s="134">
        <v>2150</v>
      </c>
      <c r="F168" s="134">
        <v>21950</v>
      </c>
      <c r="G168" s="134">
        <v>36950</v>
      </c>
      <c r="H168" s="124"/>
      <c r="I168" s="434">
        <v>3460</v>
      </c>
      <c r="J168" s="434"/>
      <c r="K168" s="434">
        <v>3510</v>
      </c>
      <c r="L168" s="434">
        <v>3580</v>
      </c>
      <c r="M168" s="434">
        <v>3700</v>
      </c>
      <c r="N168" s="434">
        <v>3760</v>
      </c>
      <c r="O168" s="124"/>
      <c r="P168" s="124"/>
      <c r="Q168" s="124"/>
      <c r="R168" s="124"/>
      <c r="S168" s="124"/>
      <c r="T168" s="124"/>
      <c r="U168" s="124"/>
      <c r="V168" s="124"/>
      <c r="W168" s="124"/>
      <c r="X168" s="124"/>
      <c r="Y168" s="124"/>
    </row>
    <row r="169" spans="2:28" hidden="1" outlineLevel="1">
      <c r="B169" s="124"/>
      <c r="C169" s="124"/>
      <c r="D169" s="124"/>
      <c r="E169" s="124"/>
      <c r="F169" s="494" t="s">
        <v>447</v>
      </c>
      <c r="G169" s="495">
        <f>CEILING(AL65*$B$9*$B$6*$B$7,50)</f>
        <v>0</v>
      </c>
      <c r="H169" s="124"/>
      <c r="I169" s="496"/>
      <c r="J169" s="496"/>
      <c r="K169" s="124"/>
      <c r="L169" s="124"/>
      <c r="M169" s="124"/>
      <c r="N169" s="124"/>
      <c r="O169" s="124"/>
      <c r="P169" s="124"/>
      <c r="Q169" s="124"/>
      <c r="R169" s="124"/>
      <c r="S169" s="124"/>
      <c r="T169" s="124"/>
      <c r="U169" s="124"/>
      <c r="V169" s="124"/>
      <c r="W169" s="124"/>
      <c r="X169" s="124"/>
      <c r="Y169" s="124"/>
    </row>
    <row r="170" spans="2:28" hidden="1" outlineLevel="1">
      <c r="B170" s="124"/>
      <c r="C170" s="124"/>
      <c r="D170" s="124"/>
      <c r="E170" s="124"/>
      <c r="F170" s="494" t="s">
        <v>449</v>
      </c>
      <c r="G170" s="495">
        <f>CEILING(AL66*$B$9*$B$6*$B$7,50)</f>
        <v>50</v>
      </c>
      <c r="H170" s="124"/>
      <c r="I170" s="497"/>
      <c r="J170" s="497"/>
      <c r="K170" s="497"/>
      <c r="L170" s="497"/>
      <c r="M170" s="497"/>
      <c r="N170" s="497"/>
      <c r="O170" s="497"/>
      <c r="P170" s="497"/>
      <c r="Q170" s="136"/>
      <c r="R170" s="124"/>
      <c r="S170" s="124"/>
      <c r="T170" s="124"/>
      <c r="U170" s="124"/>
      <c r="V170" s="124"/>
      <c r="W170" s="124"/>
      <c r="X170" s="124"/>
      <c r="Y170" s="124"/>
    </row>
    <row r="171" spans="2:28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198">
    <mergeCell ref="AF84:AF85"/>
    <mergeCell ref="AJ12:AJ15"/>
    <mergeCell ref="AK14:AK15"/>
    <mergeCell ref="AL14:AL15"/>
    <mergeCell ref="AN12:AN15"/>
    <mergeCell ref="AO12:AO15"/>
    <mergeCell ref="AP12:AP15"/>
    <mergeCell ref="AQ12:AQ15"/>
    <mergeCell ref="AR12:AR15"/>
    <mergeCell ref="AI56:AJ56"/>
    <mergeCell ref="X117:X121"/>
    <mergeCell ref="X133:X137"/>
    <mergeCell ref="Y117:Y121"/>
    <mergeCell ref="Y133:Y137"/>
    <mergeCell ref="Z118:Z121"/>
    <mergeCell ref="AC12:AC15"/>
    <mergeCell ref="AD12:AD15"/>
    <mergeCell ref="AD31:AD35"/>
    <mergeCell ref="AE12:AE15"/>
    <mergeCell ref="AE31:AE35"/>
    <mergeCell ref="AE84:AE85"/>
    <mergeCell ref="W55:X56"/>
    <mergeCell ref="W83:X86"/>
    <mergeCell ref="Q133:W135"/>
    <mergeCell ref="AB84:AD84"/>
    <mergeCell ref="Y85:Z85"/>
    <mergeCell ref="AB85:AC85"/>
    <mergeCell ref="S54:V54"/>
    <mergeCell ref="S55:U55"/>
    <mergeCell ref="T56:U56"/>
    <mergeCell ref="T57:U57"/>
    <mergeCell ref="T58:U58"/>
    <mergeCell ref="T59:U59"/>
    <mergeCell ref="T63:U63"/>
    <mergeCell ref="O117:O121"/>
    <mergeCell ref="O133:O137"/>
    <mergeCell ref="P117:P121"/>
    <mergeCell ref="P133:P137"/>
    <mergeCell ref="Q8:Q9"/>
    <mergeCell ref="R12:R14"/>
    <mergeCell ref="R83:R84"/>
    <mergeCell ref="W60:W62"/>
    <mergeCell ref="W63:W73"/>
    <mergeCell ref="Q117:W119"/>
    <mergeCell ref="O56:P56"/>
    <mergeCell ref="T53:V53"/>
    <mergeCell ref="K117:K121"/>
    <mergeCell ref="K133:K137"/>
    <mergeCell ref="L63:L76"/>
    <mergeCell ref="L117:L121"/>
    <mergeCell ref="L133:L137"/>
    <mergeCell ref="M117:M121"/>
    <mergeCell ref="M133:M137"/>
    <mergeCell ref="N117:N121"/>
    <mergeCell ref="N133:N137"/>
    <mergeCell ref="F117:G117"/>
    <mergeCell ref="B132:E132"/>
    <mergeCell ref="F132:G132"/>
    <mergeCell ref="I132:N132"/>
    <mergeCell ref="O132:Y132"/>
    <mergeCell ref="F133:G133"/>
    <mergeCell ref="B12:B14"/>
    <mergeCell ref="B60:B62"/>
    <mergeCell ref="B63:B73"/>
    <mergeCell ref="B117:B121"/>
    <mergeCell ref="B133:B137"/>
    <mergeCell ref="C117:C121"/>
    <mergeCell ref="C133:C137"/>
    <mergeCell ref="D117:D121"/>
    <mergeCell ref="D133:D137"/>
    <mergeCell ref="E117:E121"/>
    <mergeCell ref="E133:E137"/>
    <mergeCell ref="F119:F121"/>
    <mergeCell ref="F135:F137"/>
    <mergeCell ref="G119:G121"/>
    <mergeCell ref="G135:G137"/>
    <mergeCell ref="I117:I121"/>
    <mergeCell ref="I133:I137"/>
    <mergeCell ref="J83:J84"/>
    <mergeCell ref="B86:C86"/>
    <mergeCell ref="B87:C87"/>
    <mergeCell ref="W87:X87"/>
    <mergeCell ref="W88:X88"/>
    <mergeCell ref="B116:E116"/>
    <mergeCell ref="F116:G116"/>
    <mergeCell ref="I116:N116"/>
    <mergeCell ref="O116:Y116"/>
    <mergeCell ref="K83:K84"/>
    <mergeCell ref="B82:C85"/>
    <mergeCell ref="D83:F83"/>
    <mergeCell ref="G83:I83"/>
    <mergeCell ref="L83:N83"/>
    <mergeCell ref="O83:Q83"/>
    <mergeCell ref="Y83:AA83"/>
    <mergeCell ref="D84:E84"/>
    <mergeCell ref="G84:H84"/>
    <mergeCell ref="O84:P84"/>
    <mergeCell ref="Y84:AA84"/>
    <mergeCell ref="B59:C59"/>
    <mergeCell ref="O59:P59"/>
    <mergeCell ref="W59:X59"/>
    <mergeCell ref="AI59:AJ59"/>
    <mergeCell ref="O63:P63"/>
    <mergeCell ref="AI63:AJ63"/>
    <mergeCell ref="D81:M81"/>
    <mergeCell ref="D82:F82"/>
    <mergeCell ref="Y82:AG82"/>
    <mergeCell ref="AF63:AF76"/>
    <mergeCell ref="B57:C57"/>
    <mergeCell ref="O57:P57"/>
    <mergeCell ref="W57:X57"/>
    <mergeCell ref="AI57:AJ57"/>
    <mergeCell ref="B58:C58"/>
    <mergeCell ref="O58:P58"/>
    <mergeCell ref="W58:X58"/>
    <mergeCell ref="AI58:AJ58"/>
    <mergeCell ref="B55:C56"/>
    <mergeCell ref="AD30:AE30"/>
    <mergeCell ref="B53:I53"/>
    <mergeCell ref="L53:Q53"/>
    <mergeCell ref="W53:AD53"/>
    <mergeCell ref="AF53:AK53"/>
    <mergeCell ref="N54:Q54"/>
    <mergeCell ref="AH54:AK54"/>
    <mergeCell ref="D55:H55"/>
    <mergeCell ref="N55:P55"/>
    <mergeCell ref="Y55:AC55"/>
    <mergeCell ref="AH55:AJ55"/>
    <mergeCell ref="I7:K7"/>
    <mergeCell ref="Q7:W7"/>
    <mergeCell ref="C11:O11"/>
    <mergeCell ref="AD11:AE11"/>
    <mergeCell ref="AG11:AJ11"/>
    <mergeCell ref="AK11:AL11"/>
    <mergeCell ref="AN11:AR11"/>
    <mergeCell ref="AS11:AZ11"/>
    <mergeCell ref="I12:N12"/>
    <mergeCell ref="AK12:AL12"/>
    <mergeCell ref="I8:I9"/>
    <mergeCell ref="AS12:AS15"/>
    <mergeCell ref="AT12:AT15"/>
    <mergeCell ref="AX12:AX15"/>
    <mergeCell ref="AZ12:AZ15"/>
    <mergeCell ref="AU12:AW14"/>
    <mergeCell ref="I14:M14"/>
    <mergeCell ref="C12:D14"/>
    <mergeCell ref="I3:O3"/>
    <mergeCell ref="Q3:AA3"/>
    <mergeCell ref="N4:O4"/>
    <mergeCell ref="Z4:AA4"/>
    <mergeCell ref="A5:C5"/>
    <mergeCell ref="I5:K5"/>
    <mergeCell ref="Q5:W5"/>
    <mergeCell ref="I6:K6"/>
    <mergeCell ref="Q6:W6"/>
    <mergeCell ref="B145:E145"/>
    <mergeCell ref="F145:G145"/>
    <mergeCell ref="I145:N145"/>
    <mergeCell ref="O145:Y145"/>
    <mergeCell ref="B146:B150"/>
    <mergeCell ref="C146:C150"/>
    <mergeCell ref="D146:D150"/>
    <mergeCell ref="E146:E150"/>
    <mergeCell ref="F146:G146"/>
    <mergeCell ref="I146:I150"/>
    <mergeCell ref="K146:K150"/>
    <mergeCell ref="L146:L150"/>
    <mergeCell ref="M146:M150"/>
    <mergeCell ref="N146:N150"/>
    <mergeCell ref="O146:O150"/>
    <mergeCell ref="P146:P150"/>
    <mergeCell ref="Q146:W148"/>
    <mergeCell ref="X146:X150"/>
    <mergeCell ref="Y146:Y150"/>
    <mergeCell ref="Z147:Z150"/>
    <mergeCell ref="F148:F150"/>
    <mergeCell ref="G148:G150"/>
    <mergeCell ref="B161:E161"/>
    <mergeCell ref="F161:G161"/>
    <mergeCell ref="I161:N161"/>
    <mergeCell ref="O161:Y161"/>
    <mergeCell ref="B162:B166"/>
    <mergeCell ref="C162:C166"/>
    <mergeCell ref="D162:D166"/>
    <mergeCell ref="E162:E166"/>
    <mergeCell ref="F162:G162"/>
    <mergeCell ref="I162:I166"/>
    <mergeCell ref="K162:K166"/>
    <mergeCell ref="L162:L166"/>
    <mergeCell ref="M162:M166"/>
    <mergeCell ref="N162:N166"/>
    <mergeCell ref="O162:O166"/>
    <mergeCell ref="P162:P166"/>
    <mergeCell ref="Q162:W164"/>
    <mergeCell ref="X162:X166"/>
    <mergeCell ref="Y162:Y166"/>
    <mergeCell ref="F164:F166"/>
    <mergeCell ref="G164:G166"/>
  </mergeCells>
  <pageMargins left="0.23622047244094499" right="0.23622047244094499" top="0.59055118110236204" bottom="0.31496062992126" header="0.59055118110236204" footer="0.31496062992126"/>
  <pageSetup paperSize="9" scale="50" firstPageNumber="47" orientation="landscape" useFirstPageNumber="1" r:id="rId1"/>
  <headerFooter>
    <oddFooter>&amp;L&amp;P&amp;R&amp;36ФУРНИТУРА</oddFooter>
  </headerFooter>
  <rowBreaks count="1" manualBreakCount="1">
    <brk id="85" max="46" man="1"/>
  </rowBreaks>
  <colBreaks count="4" manualBreakCount="4">
    <brk id="16" max="139" man="1"/>
    <brk id="31" max="139" man="1"/>
    <brk id="36" max="139" man="1"/>
    <brk id="52" max="13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56">
    <tabColor theme="8" tint="0.39994506668294322"/>
  </sheetPr>
  <dimension ref="A1:T55"/>
  <sheetViews>
    <sheetView view="pageBreakPreview" zoomScale="70" zoomScaleNormal="110" zoomScalePageLayoutView="85" workbookViewId="0">
      <pane ySplit="1" topLeftCell="A2" activePane="bottomLeft" state="frozen"/>
      <selection pane="bottomLeft" activeCell="A2" sqref="A2:I38"/>
    </sheetView>
  </sheetViews>
  <sheetFormatPr defaultColWidth="27.28515625" defaultRowHeight="15"/>
  <cols>
    <col min="1" max="1" width="23.42578125" style="24" customWidth="1"/>
    <col min="2" max="6" width="25.7109375" style="24" customWidth="1"/>
    <col min="7" max="7" width="32.85546875" style="24" hidden="1" customWidth="1"/>
    <col min="8" max="8" width="32.85546875" style="24" customWidth="1"/>
    <col min="9" max="9" width="34.5703125" style="24" customWidth="1"/>
    <col min="10" max="16384" width="27.28515625" style="24"/>
  </cols>
  <sheetData>
    <row r="1" spans="1:20" s="21" customFormat="1" ht="18" customHeight="1">
      <c r="A1" s="226"/>
      <c r="B1" s="3" t="s">
        <v>20</v>
      </c>
      <c r="C1" s="249"/>
      <c r="D1" s="25"/>
      <c r="E1" s="25"/>
      <c r="F1" s="25"/>
      <c r="G1" s="25"/>
      <c r="H1" s="25"/>
      <c r="I1" s="60"/>
      <c r="K1" s="284"/>
      <c r="L1" s="284"/>
      <c r="M1" s="284"/>
      <c r="N1" s="284"/>
      <c r="P1" s="284"/>
      <c r="Q1" s="284"/>
      <c r="R1" s="284"/>
      <c r="S1" s="284"/>
      <c r="T1" s="284"/>
    </row>
    <row r="2" spans="1:20" ht="18" customHeight="1">
      <c r="A2" s="216"/>
      <c r="B2" s="216"/>
      <c r="C2" s="216"/>
      <c r="D2" s="216"/>
      <c r="E2" s="216"/>
      <c r="F2" s="216"/>
      <c r="G2" s="216"/>
      <c r="H2" s="216"/>
      <c r="I2" s="216"/>
      <c r="K2" s="247"/>
      <c r="L2" s="247"/>
      <c r="M2" s="247"/>
      <c r="N2" s="247"/>
      <c r="O2" s="247"/>
      <c r="P2" s="247"/>
      <c r="Q2" s="247"/>
      <c r="R2" s="247"/>
      <c r="S2" s="247"/>
      <c r="T2" s="247"/>
    </row>
    <row r="3" spans="1:20" ht="18" customHeight="1">
      <c r="A3" s="217"/>
      <c r="B3" s="218"/>
      <c r="C3" s="218"/>
      <c r="D3" s="218"/>
      <c r="E3" s="218"/>
      <c r="F3" s="21"/>
      <c r="G3" s="21"/>
      <c r="H3" s="21"/>
      <c r="I3" s="243"/>
      <c r="K3" s="247"/>
      <c r="L3" s="247"/>
      <c r="M3" s="247"/>
      <c r="N3" s="247"/>
      <c r="O3" s="247"/>
      <c r="P3" s="247"/>
      <c r="Q3" s="247"/>
      <c r="R3" s="247"/>
      <c r="S3" s="247"/>
      <c r="T3" s="247"/>
    </row>
    <row r="4" spans="1:20" ht="28.5" customHeight="1">
      <c r="A4" s="1372" t="s">
        <v>480</v>
      </c>
      <c r="B4" s="1347" t="s">
        <v>481</v>
      </c>
      <c r="C4" s="1347"/>
      <c r="D4" s="1347"/>
      <c r="E4" s="1347"/>
      <c r="F4" s="1347"/>
      <c r="G4" s="1347" t="s">
        <v>482</v>
      </c>
      <c r="H4" s="1347"/>
      <c r="I4" s="1347"/>
      <c r="K4" s="247"/>
      <c r="L4" s="247"/>
      <c r="M4" s="247"/>
      <c r="N4" s="247"/>
      <c r="O4" s="247"/>
      <c r="P4" s="247"/>
      <c r="Q4" s="247"/>
      <c r="R4" s="247"/>
      <c r="S4" s="247"/>
      <c r="T4" s="247"/>
    </row>
    <row r="5" spans="1:20" ht="110.1" customHeight="1">
      <c r="A5" s="1373"/>
      <c r="B5" s="1348"/>
      <c r="C5" s="1349"/>
      <c r="D5" s="1350"/>
      <c r="E5" s="1351"/>
      <c r="F5" s="219"/>
      <c r="G5" s="1352"/>
      <c r="H5" s="1352"/>
      <c r="I5" s="1352"/>
      <c r="K5" s="247"/>
      <c r="L5" s="247"/>
      <c r="M5" s="247"/>
      <c r="N5" s="247"/>
      <c r="O5" s="247"/>
      <c r="P5" s="247"/>
      <c r="Q5" s="247"/>
      <c r="R5" s="247"/>
      <c r="S5" s="247"/>
      <c r="T5" s="247"/>
    </row>
    <row r="6" spans="1:20" ht="75" customHeight="1">
      <c r="A6" s="1373"/>
      <c r="B6" s="250"/>
      <c r="C6" s="251"/>
      <c r="D6" s="1353"/>
      <c r="E6" s="1354"/>
      <c r="F6" s="28"/>
      <c r="G6" s="1355"/>
      <c r="H6" s="1355"/>
      <c r="I6" s="1355"/>
      <c r="K6" s="247"/>
      <c r="L6" s="247"/>
      <c r="M6" s="247"/>
      <c r="N6" s="247"/>
      <c r="O6" s="247"/>
      <c r="P6" s="247"/>
      <c r="Q6" s="247"/>
      <c r="R6" s="247"/>
      <c r="S6" s="247"/>
      <c r="T6" s="247"/>
    </row>
    <row r="7" spans="1:20" ht="18" customHeight="1">
      <c r="A7" s="1373"/>
      <c r="B7" s="1356" t="s">
        <v>483</v>
      </c>
      <c r="C7" s="1357"/>
      <c r="D7" s="1356" t="s">
        <v>484</v>
      </c>
      <c r="E7" s="1357"/>
      <c r="F7" s="1375" t="s">
        <v>485</v>
      </c>
      <c r="G7" s="1347" t="s">
        <v>486</v>
      </c>
      <c r="H7" s="1347"/>
      <c r="I7" s="1347"/>
      <c r="K7" s="247"/>
      <c r="L7" s="247"/>
      <c r="M7" s="247"/>
      <c r="N7" s="247"/>
      <c r="O7" s="247"/>
      <c r="P7" s="247"/>
      <c r="Q7" s="247"/>
      <c r="R7" s="247"/>
      <c r="S7" s="247"/>
      <c r="T7" s="247"/>
    </row>
    <row r="8" spans="1:20" s="245" customFormat="1" ht="25.5">
      <c r="A8" s="1373"/>
      <c r="B8" s="79" t="s">
        <v>487</v>
      </c>
      <c r="C8" s="79" t="s">
        <v>488</v>
      </c>
      <c r="D8" s="79" t="s">
        <v>487</v>
      </c>
      <c r="E8" s="79" t="s">
        <v>488</v>
      </c>
      <c r="F8" s="1376"/>
      <c r="G8" s="80" t="s">
        <v>709</v>
      </c>
      <c r="H8" s="80" t="s">
        <v>710</v>
      </c>
      <c r="I8" s="80" t="s">
        <v>711</v>
      </c>
      <c r="K8" s="285"/>
      <c r="L8" s="285"/>
      <c r="M8" s="285"/>
      <c r="N8" s="285"/>
      <c r="O8" s="285"/>
      <c r="P8" s="285"/>
      <c r="Q8" s="285"/>
      <c r="R8" s="285"/>
      <c r="S8" s="285"/>
      <c r="T8" s="285"/>
    </row>
    <row r="9" spans="1:20" s="23" customFormat="1" ht="12.75">
      <c r="A9" s="1373"/>
      <c r="B9" s="1358" t="s">
        <v>123</v>
      </c>
      <c r="C9" s="1359"/>
      <c r="D9" s="1358" t="s">
        <v>123</v>
      </c>
      <c r="E9" s="1359"/>
      <c r="F9" s="82" t="s">
        <v>98</v>
      </c>
      <c r="G9" s="1360" t="s">
        <v>97</v>
      </c>
      <c r="H9" s="1360"/>
      <c r="I9" s="1360"/>
      <c r="K9" s="286"/>
      <c r="L9" s="286"/>
      <c r="M9" s="286"/>
      <c r="N9" s="286"/>
      <c r="O9" s="286"/>
      <c r="P9" s="286"/>
      <c r="Q9" s="286"/>
      <c r="R9" s="286"/>
      <c r="S9" s="286"/>
      <c r="T9" s="286"/>
    </row>
    <row r="10" spans="1:20" ht="48" hidden="1" customHeight="1">
      <c r="A10" s="252"/>
      <c r="B10" s="1361" t="str">
        <f>'механизмы база'!C15</f>
        <v xml:space="preserve">Комплектация:
механизм 90- TWICE;
защелка; компплект заверток;
четырехгранник;
декоративный профиль.
</v>
      </c>
      <c r="C10" s="1362"/>
      <c r="D10" s="1361" t="str">
        <f>'механизмы база'!E15</f>
        <v xml:space="preserve">Комплектация:
механизм 180- TWICE;
защелка; компплект заверток;
четырехгранник;
декоративный профиль.
</v>
      </c>
      <c r="E10" s="1362"/>
      <c r="F10" s="86" t="s">
        <v>489</v>
      </c>
      <c r="G10" s="86" t="s">
        <v>490</v>
      </c>
      <c r="H10" s="86" t="s">
        <v>491</v>
      </c>
      <c r="I10" s="86" t="s">
        <v>492</v>
      </c>
      <c r="K10" s="247"/>
      <c r="L10" s="247"/>
      <c r="M10" s="247"/>
      <c r="N10" s="247"/>
      <c r="O10" s="247"/>
      <c r="P10" s="247"/>
      <c r="Q10" s="247"/>
      <c r="R10" s="247"/>
      <c r="S10" s="247"/>
      <c r="T10" s="247"/>
    </row>
    <row r="11" spans="1:20" ht="49.5" customHeight="1">
      <c r="A11" s="253" t="s">
        <v>493</v>
      </c>
      <c r="B11" s="254">
        <f>B13+D24+E14+E24</f>
        <v>49010</v>
      </c>
      <c r="C11" s="254">
        <f>C13+D24+E14+E24</f>
        <v>51210</v>
      </c>
      <c r="D11" s="254">
        <f>D13+D24+E14+E24</f>
        <v>46810</v>
      </c>
      <c r="E11" s="254">
        <f>E13+D24+E14+E24</f>
        <v>49010</v>
      </c>
      <c r="F11" s="255">
        <f>'механизмы база'!G31*скидки_наценки!$D$10*скидки_наценки!$F$10/скидки_наценки!$B$4</f>
        <v>12950</v>
      </c>
      <c r="G11" s="255" t="s">
        <v>244</v>
      </c>
      <c r="H11" s="255">
        <f>'механизмы база'!I31*скидки_наценки!$D$10*скидки_наценки!$F$10/скидки_наценки!$B$4</f>
        <v>47200</v>
      </c>
      <c r="I11" s="255">
        <f>'механизмы база'!J31*скидки_наценки!$D$10*скидки_наценки!$F$10/скидки_наценки!$B$4</f>
        <v>58750</v>
      </c>
      <c r="K11" s="247"/>
      <c r="L11" s="247"/>
      <c r="M11" s="247"/>
      <c r="N11" s="247"/>
      <c r="O11" s="247"/>
      <c r="P11" s="247"/>
      <c r="Q11" s="247"/>
      <c r="R11" s="247"/>
      <c r="S11" s="247"/>
      <c r="T11" s="247"/>
    </row>
    <row r="12" spans="1:20" s="246" customFormat="1" ht="6.75" customHeight="1">
      <c r="A12" s="256"/>
      <c r="B12" s="257"/>
      <c r="C12" s="257"/>
      <c r="D12" s="257"/>
      <c r="E12" s="258"/>
      <c r="F12" s="259"/>
      <c r="G12" s="260"/>
      <c r="H12" s="260"/>
      <c r="I12" s="287"/>
      <c r="J12" s="24"/>
      <c r="K12" s="288"/>
      <c r="L12" s="288"/>
      <c r="M12" s="288"/>
      <c r="N12" s="288"/>
      <c r="O12" s="288"/>
      <c r="P12" s="288"/>
      <c r="Q12" s="288"/>
      <c r="R12" s="288"/>
      <c r="S12" s="288"/>
      <c r="T12" s="288"/>
    </row>
    <row r="13" spans="1:20" s="22" customFormat="1" ht="36" customHeight="1">
      <c r="A13" s="261" t="s">
        <v>494</v>
      </c>
      <c r="B13" s="262">
        <f>'механизмы база'!C31*скидки_наценки!$D$10*скидки_наценки!$F$10/скидки_наценки!$B$4</f>
        <v>40650</v>
      </c>
      <c r="C13" s="262">
        <f>'механизмы база'!D31*скидки_наценки!$D$10*скидки_наценки!$F$10/скидки_наценки!$B$4</f>
        <v>42850</v>
      </c>
      <c r="D13" s="262">
        <f>'механизмы база'!E31*скидки_наценки!$D$10*скидки_наценки!$F$10/скидки_наценки!$B$4</f>
        <v>38450</v>
      </c>
      <c r="E13" s="262">
        <f>'механизмы база'!F31*скидки_наценки!$D$10*скидки_наценки!$F$10/скидки_наценки!$B$4</f>
        <v>40650</v>
      </c>
      <c r="F13" s="259"/>
      <c r="G13" s="260"/>
      <c r="H13" s="260"/>
      <c r="I13" s="287"/>
      <c r="J13" s="24"/>
      <c r="K13" s="247"/>
      <c r="L13" s="247"/>
      <c r="M13" s="247"/>
      <c r="N13" s="247"/>
      <c r="O13" s="247"/>
      <c r="P13" s="247"/>
      <c r="Q13" s="247"/>
      <c r="R13" s="247"/>
      <c r="S13" s="247"/>
      <c r="T13" s="247"/>
    </row>
    <row r="14" spans="1:20" s="247" customFormat="1" ht="20.25" customHeight="1">
      <c r="A14" s="1363" t="s">
        <v>495</v>
      </c>
      <c r="B14" s="1363"/>
      <c r="C14" s="1363"/>
      <c r="D14" s="1363"/>
      <c r="E14" s="262">
        <f>'механизмы база'!D32*скидки_наценки!$D$10*скидки_наценки!$F$10/скидки_наценки!$B$4</f>
        <v>700</v>
      </c>
      <c r="F14" s="260"/>
      <c r="G14" s="260"/>
      <c r="H14" s="260"/>
      <c r="I14" s="260"/>
      <c r="J14" s="215"/>
    </row>
    <row r="15" spans="1:20" s="247" customFormat="1" ht="8.25" customHeight="1">
      <c r="A15" s="263"/>
      <c r="B15" s="263"/>
      <c r="C15" s="263"/>
      <c r="D15" s="263"/>
      <c r="E15" s="264"/>
      <c r="F15" s="260"/>
      <c r="G15" s="260"/>
      <c r="H15" s="260"/>
      <c r="I15" s="260"/>
      <c r="J15" s="215"/>
    </row>
    <row r="16" spans="1:20" s="247" customFormat="1" ht="18" customHeight="1">
      <c r="A16" s="265" t="s">
        <v>496</v>
      </c>
      <c r="B16" s="24"/>
      <c r="C16" s="24"/>
      <c r="D16" s="24"/>
      <c r="E16" s="264"/>
      <c r="F16" s="260"/>
      <c r="G16" s="260"/>
      <c r="H16" s="260"/>
      <c r="I16" s="260"/>
      <c r="J16" s="215"/>
    </row>
    <row r="17" spans="1:20" s="247" customFormat="1" ht="20.25" customHeight="1">
      <c r="A17" s="1047"/>
      <c r="B17" s="1047"/>
      <c r="C17" s="1047"/>
      <c r="D17" s="111" t="s">
        <v>497</v>
      </c>
      <c r="E17" s="111" t="s">
        <v>498</v>
      </c>
      <c r="F17" s="260"/>
      <c r="G17" s="260"/>
      <c r="H17" s="260"/>
      <c r="I17" s="260"/>
      <c r="J17" s="215"/>
    </row>
    <row r="18" spans="1:20" s="247" customFormat="1" ht="48" customHeight="1">
      <c r="A18" s="1374" t="s">
        <v>146</v>
      </c>
      <c r="B18" s="1364" t="s">
        <v>104</v>
      </c>
      <c r="C18" s="1364"/>
      <c r="D18" s="116" t="s">
        <v>368</v>
      </c>
      <c r="E18" s="116"/>
      <c r="F18" s="260"/>
      <c r="G18" s="260"/>
      <c r="H18" s="260"/>
      <c r="I18" s="260"/>
      <c r="J18" s="215"/>
    </row>
    <row r="19" spans="1:20" s="247" customFormat="1" ht="45.75" customHeight="1">
      <c r="A19" s="1374"/>
      <c r="B19" s="1364" t="s">
        <v>189</v>
      </c>
      <c r="C19" s="1364"/>
      <c r="D19" s="116" t="s">
        <v>369</v>
      </c>
      <c r="E19" s="116" t="s">
        <v>369</v>
      </c>
      <c r="F19" s="260"/>
      <c r="G19" s="260"/>
      <c r="H19" s="260"/>
      <c r="I19" s="260"/>
      <c r="J19" s="215"/>
    </row>
    <row r="20" spans="1:20" s="22" customFormat="1" ht="42" customHeight="1">
      <c r="A20" s="1374"/>
      <c r="B20" s="1365" t="s">
        <v>382</v>
      </c>
      <c r="C20" s="1365"/>
      <c r="D20" s="116" t="s">
        <v>499</v>
      </c>
      <c r="E20" s="116" t="s">
        <v>383</v>
      </c>
      <c r="F20" s="259"/>
      <c r="G20" s="260"/>
      <c r="H20" s="260"/>
      <c r="I20" s="287"/>
      <c r="J20" s="24"/>
      <c r="K20" s="247"/>
      <c r="L20" s="247"/>
      <c r="M20" s="247"/>
      <c r="N20" s="247"/>
      <c r="O20" s="247"/>
      <c r="P20" s="247"/>
      <c r="Q20" s="247"/>
      <c r="R20" s="247"/>
      <c r="S20" s="247"/>
      <c r="T20" s="247"/>
    </row>
    <row r="21" spans="1:20" s="247" customFormat="1" ht="48.75" customHeight="1">
      <c r="A21" s="1374"/>
      <c r="B21" s="1366" t="s">
        <v>209</v>
      </c>
      <c r="C21" s="1366"/>
      <c r="D21" s="116" t="s">
        <v>500</v>
      </c>
      <c r="E21" s="116" t="s">
        <v>375</v>
      </c>
      <c r="F21" s="260"/>
      <c r="G21" s="260"/>
      <c r="H21" s="260"/>
      <c r="I21" s="260"/>
      <c r="J21" s="215"/>
    </row>
    <row r="22" spans="1:20" s="247" customFormat="1" ht="45.75" customHeight="1">
      <c r="A22" s="1374"/>
      <c r="B22" s="1366" t="s">
        <v>105</v>
      </c>
      <c r="C22" s="1366"/>
      <c r="D22" s="116" t="s">
        <v>501</v>
      </c>
      <c r="E22" s="116" t="s">
        <v>397</v>
      </c>
      <c r="F22" s="260"/>
      <c r="G22" s="260"/>
      <c r="H22" s="260"/>
      <c r="I22" s="260"/>
      <c r="J22" s="215"/>
    </row>
    <row r="23" spans="1:20" s="22" customFormat="1" ht="46.5" customHeight="1">
      <c r="A23" s="1374"/>
      <c r="B23" s="1365" t="s">
        <v>379</v>
      </c>
      <c r="C23" s="1365"/>
      <c r="D23" s="116" t="s">
        <v>380</v>
      </c>
      <c r="E23" s="116" t="s">
        <v>380</v>
      </c>
      <c r="F23" s="259"/>
      <c r="G23" s="260"/>
      <c r="H23" s="260"/>
      <c r="I23" s="287"/>
      <c r="J23" s="24"/>
      <c r="K23" s="247"/>
      <c r="L23" s="247"/>
      <c r="M23" s="247"/>
      <c r="N23" s="247"/>
      <c r="O23" s="247"/>
      <c r="P23" s="247"/>
      <c r="Q23" s="247"/>
      <c r="R23" s="247"/>
      <c r="S23" s="247"/>
      <c r="T23" s="247"/>
    </row>
    <row r="24" spans="1:20" s="247" customFormat="1" ht="21.75" customHeight="1">
      <c r="A24" s="1374"/>
      <c r="B24" s="1367" t="s">
        <v>147</v>
      </c>
      <c r="C24" s="1367"/>
      <c r="D24" s="119">
        <f>'механизмы база'!C41*скидки_наценки!$D$10*скидки_наценки!$F$10/скидки_наценки!$B$4</f>
        <v>5980</v>
      </c>
      <c r="E24" s="119">
        <f>'механизмы база'!D41*скидки_наценки!$D$10*скидки_наценки!$F$10/скидки_наценки!$B$4</f>
        <v>1680</v>
      </c>
      <c r="F24" s="260"/>
      <c r="G24" s="260"/>
      <c r="H24" s="260"/>
      <c r="I24" s="260"/>
      <c r="J24" s="215"/>
    </row>
    <row r="25" spans="1:20" customFormat="1" ht="12" customHeight="1">
      <c r="A25" s="269"/>
      <c r="B25" s="270"/>
      <c r="C25" s="271"/>
      <c r="D25" s="271"/>
      <c r="E25" s="12"/>
      <c r="F25" s="12"/>
      <c r="G25" s="272"/>
      <c r="H25" s="12"/>
      <c r="I25" s="289"/>
      <c r="K25" s="64"/>
      <c r="L25" s="64"/>
      <c r="M25" s="64"/>
      <c r="N25" s="64"/>
      <c r="O25" s="64"/>
      <c r="P25" s="64"/>
      <c r="Q25" s="64"/>
      <c r="R25" s="64"/>
      <c r="S25" s="64"/>
      <c r="T25" s="64"/>
    </row>
    <row r="26" spans="1:20" s="215" customFormat="1" ht="15" customHeight="1">
      <c r="A26" s="265" t="s">
        <v>502</v>
      </c>
      <c r="B26" s="229"/>
      <c r="C26" s="229"/>
      <c r="D26" s="229"/>
      <c r="E26" s="229"/>
      <c r="F26" s="229"/>
      <c r="G26" s="229"/>
      <c r="H26" s="229"/>
      <c r="I26" s="290"/>
      <c r="K26" s="247"/>
      <c r="L26" s="247"/>
      <c r="M26" s="247"/>
      <c r="N26" s="247"/>
      <c r="O26" s="247"/>
      <c r="P26" s="247"/>
      <c r="Q26" s="247"/>
      <c r="R26" s="247"/>
      <c r="S26" s="247"/>
      <c r="T26" s="247"/>
    </row>
    <row r="27" spans="1:20" s="248" customFormat="1" ht="38.25">
      <c r="A27" s="273" t="s">
        <v>503</v>
      </c>
      <c r="B27" s="1368" t="s">
        <v>504</v>
      </c>
      <c r="C27" s="1369"/>
      <c r="D27" s="1369"/>
      <c r="E27" s="1370"/>
      <c r="F27" s="274" t="s">
        <v>504</v>
      </c>
      <c r="G27" s="1368" t="s">
        <v>505</v>
      </c>
      <c r="H27" s="1369"/>
      <c r="I27" s="1370"/>
      <c r="K27" s="247"/>
      <c r="L27" s="247"/>
      <c r="M27" s="247"/>
      <c r="N27" s="247"/>
      <c r="O27" s="247"/>
      <c r="P27" s="247"/>
      <c r="Q27" s="247"/>
      <c r="R27" s="247"/>
      <c r="S27" s="247"/>
      <c r="T27" s="247"/>
    </row>
    <row r="28" spans="1:20" ht="25.5" customHeight="1">
      <c r="A28" s="275" t="s">
        <v>506</v>
      </c>
      <c r="B28" s="1371">
        <v>1.5</v>
      </c>
      <c r="C28" s="1371"/>
      <c r="D28" s="1371"/>
      <c r="E28" s="1371"/>
      <c r="F28" s="231">
        <v>1.5</v>
      </c>
      <c r="G28" s="1371">
        <v>1</v>
      </c>
      <c r="H28" s="1371"/>
      <c r="I28" s="1371"/>
      <c r="K28" s="247"/>
      <c r="L28" s="247"/>
      <c r="M28" s="247"/>
      <c r="N28" s="247"/>
      <c r="O28" s="247"/>
      <c r="P28" s="247"/>
      <c r="Q28" s="247"/>
      <c r="R28" s="247"/>
      <c r="S28" s="247"/>
      <c r="T28" s="247"/>
    </row>
    <row r="29" spans="1:20" ht="21.75" customHeight="1">
      <c r="A29" s="276" t="s">
        <v>233</v>
      </c>
      <c r="B29" s="1378" t="s">
        <v>507</v>
      </c>
      <c r="C29" s="1378"/>
      <c r="D29" s="1378"/>
      <c r="E29" s="1378"/>
      <c r="F29" s="277" t="s">
        <v>508</v>
      </c>
      <c r="G29" s="1377" t="s">
        <v>509</v>
      </c>
      <c r="H29" s="1377"/>
      <c r="I29" s="1377"/>
      <c r="K29" s="247"/>
      <c r="L29" s="247"/>
      <c r="M29" s="247"/>
      <c r="N29" s="247"/>
      <c r="O29" s="247"/>
      <c r="P29" s="247"/>
      <c r="Q29" s="247"/>
      <c r="R29" s="247"/>
      <c r="S29" s="247"/>
      <c r="T29" s="247"/>
    </row>
    <row r="30" spans="1:20" ht="21.75" customHeight="1">
      <c r="A30" s="278" t="s">
        <v>235</v>
      </c>
      <c r="B30" s="1371" t="s">
        <v>510</v>
      </c>
      <c r="C30" s="1371"/>
      <c r="D30" s="1371"/>
      <c r="E30" s="1371"/>
      <c r="F30" s="231" t="s">
        <v>510</v>
      </c>
      <c r="G30" s="1371" t="s">
        <v>510</v>
      </c>
      <c r="H30" s="1371"/>
      <c r="I30" s="1371"/>
      <c r="K30" s="247"/>
      <c r="L30" s="247"/>
      <c r="M30" s="247"/>
      <c r="N30" s="247"/>
      <c r="O30" s="247"/>
      <c r="P30" s="247"/>
      <c r="Q30" s="247"/>
      <c r="R30" s="247"/>
      <c r="S30" s="247"/>
      <c r="T30" s="247"/>
    </row>
    <row r="31" spans="1:20" ht="21.75" customHeight="1">
      <c r="A31" s="279" t="s">
        <v>511</v>
      </c>
      <c r="B31" s="280"/>
      <c r="C31" s="280"/>
      <c r="D31" s="280"/>
      <c r="E31" s="280"/>
      <c r="F31" s="280"/>
      <c r="G31" s="280"/>
      <c r="H31" s="280"/>
      <c r="I31" s="291"/>
      <c r="K31" s="247"/>
      <c r="L31" s="247"/>
      <c r="M31" s="247"/>
      <c r="N31" s="247"/>
      <c r="O31" s="247"/>
      <c r="P31" s="247"/>
      <c r="Q31" s="247"/>
      <c r="R31" s="247"/>
      <c r="S31" s="247"/>
      <c r="T31" s="247"/>
    </row>
    <row r="32" spans="1:20" ht="21.75" customHeight="1">
      <c r="A32" s="278" t="s">
        <v>512</v>
      </c>
      <c r="B32" s="1371" t="s">
        <v>513</v>
      </c>
      <c r="C32" s="1371"/>
      <c r="D32" s="1371"/>
      <c r="E32" s="1371"/>
      <c r="F32" s="231" t="s">
        <v>514</v>
      </c>
      <c r="G32" s="1371" t="s">
        <v>513</v>
      </c>
      <c r="H32" s="1371"/>
      <c r="I32" s="1371"/>
      <c r="K32" s="247"/>
      <c r="L32" s="247"/>
      <c r="M32" s="247"/>
      <c r="N32" s="247"/>
      <c r="O32" s="247"/>
      <c r="P32" s="247"/>
      <c r="Q32" s="247"/>
      <c r="R32" s="247"/>
      <c r="S32" s="247"/>
      <c r="T32" s="247"/>
    </row>
    <row r="33" spans="1:20" ht="21.75" customHeight="1">
      <c r="A33" s="281" t="s">
        <v>515</v>
      </c>
      <c r="B33" s="1377" t="s">
        <v>516</v>
      </c>
      <c r="C33" s="1377"/>
      <c r="D33" s="1377"/>
      <c r="E33" s="1377"/>
      <c r="F33" s="234" t="s">
        <v>514</v>
      </c>
      <c r="G33" s="1377" t="s">
        <v>517</v>
      </c>
      <c r="H33" s="1377"/>
      <c r="I33" s="1377"/>
      <c r="K33" s="247"/>
      <c r="L33" s="247"/>
      <c r="M33" s="247"/>
      <c r="N33" s="247"/>
      <c r="O33" s="247"/>
      <c r="P33" s="247"/>
      <c r="Q33" s="247"/>
      <c r="R33" s="247"/>
      <c r="S33" s="247"/>
      <c r="T33" s="247"/>
    </row>
    <row r="34" spans="1:20" ht="21.75" customHeight="1">
      <c r="A34" s="278" t="s">
        <v>518</v>
      </c>
      <c r="B34" s="1371" t="s">
        <v>516</v>
      </c>
      <c r="C34" s="1371"/>
      <c r="D34" s="1371"/>
      <c r="E34" s="1371"/>
      <c r="F34" s="231" t="s">
        <v>514</v>
      </c>
      <c r="G34" s="1371" t="s">
        <v>519</v>
      </c>
      <c r="H34" s="1371"/>
      <c r="I34" s="1371"/>
      <c r="K34" s="247"/>
      <c r="L34" s="247"/>
      <c r="M34" s="247"/>
      <c r="N34" s="247"/>
      <c r="O34" s="247"/>
      <c r="P34" s="247"/>
      <c r="Q34" s="247"/>
      <c r="R34" s="247"/>
      <c r="S34" s="247"/>
      <c r="T34" s="247"/>
    </row>
    <row r="35" spans="1:20" s="22" customFormat="1" ht="11.25" customHeight="1">
      <c r="A35" s="282"/>
      <c r="B35" s="242"/>
      <c r="C35" s="242"/>
      <c r="D35" s="242"/>
      <c r="E35" s="242"/>
      <c r="F35" s="242"/>
      <c r="G35" s="242"/>
      <c r="H35" s="242"/>
      <c r="I35" s="242"/>
      <c r="K35" s="247"/>
      <c r="L35" s="247"/>
      <c r="M35" s="247"/>
      <c r="N35" s="247"/>
      <c r="O35" s="247"/>
      <c r="P35" s="247"/>
      <c r="Q35" s="247"/>
      <c r="R35" s="247"/>
      <c r="S35" s="247"/>
      <c r="T35" s="247"/>
    </row>
    <row r="36" spans="1:20" s="22" customFormat="1">
      <c r="A36" s="56" t="s">
        <v>520</v>
      </c>
      <c r="B36" s="31"/>
      <c r="C36" s="31"/>
      <c r="D36" s="31"/>
      <c r="E36" s="31"/>
      <c r="F36" s="31"/>
      <c r="G36" s="31"/>
      <c r="H36" s="31"/>
      <c r="I36" s="31"/>
      <c r="K36" s="247"/>
      <c r="L36" s="247"/>
      <c r="M36" s="247"/>
      <c r="N36" s="247"/>
      <c r="O36" s="247"/>
      <c r="P36" s="247"/>
      <c r="Q36" s="247"/>
      <c r="R36" s="247"/>
      <c r="S36" s="247"/>
    </row>
    <row r="37" spans="1:20" s="22" customFormat="1" ht="12" customHeight="1">
      <c r="A37" s="57" t="s">
        <v>521</v>
      </c>
      <c r="C37" s="21"/>
      <c r="D37" s="31"/>
      <c r="E37" s="31"/>
      <c r="G37" s="283"/>
      <c r="H37" s="283"/>
      <c r="I37" s="31"/>
      <c r="K37" s="247"/>
      <c r="L37" s="247"/>
      <c r="M37" s="247"/>
      <c r="N37" s="247"/>
      <c r="O37" s="247"/>
      <c r="P37" s="247"/>
      <c r="Q37" s="247"/>
      <c r="R37" s="247"/>
      <c r="S37" s="247"/>
    </row>
    <row r="38" spans="1:20">
      <c r="D38" s="215"/>
      <c r="E38" s="215"/>
      <c r="K38" s="247"/>
      <c r="L38" s="247"/>
      <c r="M38" s="247"/>
      <c r="N38" s="247"/>
      <c r="O38" s="247"/>
      <c r="P38" s="247"/>
      <c r="Q38" s="247"/>
      <c r="R38" s="247"/>
      <c r="S38" s="247"/>
    </row>
    <row r="44" spans="1:20" ht="52.5" customHeight="1"/>
    <row r="46" spans="1:20" ht="47.25" customHeight="1"/>
    <row r="47" spans="1:20" ht="19.5" customHeight="1"/>
    <row r="48" spans="1:20" ht="48" customHeight="1"/>
    <row r="49" ht="19.5" customHeight="1"/>
    <row r="50" ht="44.25" customHeight="1"/>
    <row r="51" ht="20.25" customHeight="1"/>
    <row r="52" ht="37.5" customHeight="1"/>
    <row r="54" ht="45" customHeight="1"/>
    <row r="55" ht="19.5" customHeight="1"/>
  </sheetData>
  <mergeCells count="41">
    <mergeCell ref="B34:E34"/>
    <mergeCell ref="G34:I34"/>
    <mergeCell ref="A4:A9"/>
    <mergeCell ref="A18:A24"/>
    <mergeCell ref="F7:F8"/>
    <mergeCell ref="B30:E30"/>
    <mergeCell ref="G30:I30"/>
    <mergeCell ref="B32:E32"/>
    <mergeCell ref="G32:I32"/>
    <mergeCell ref="B33:E33"/>
    <mergeCell ref="G33:I33"/>
    <mergeCell ref="G27:I27"/>
    <mergeCell ref="B28:E28"/>
    <mergeCell ref="G28:I28"/>
    <mergeCell ref="B29:E29"/>
    <mergeCell ref="G29:I29"/>
    <mergeCell ref="B21:C21"/>
    <mergeCell ref="B22:C22"/>
    <mergeCell ref="B23:C23"/>
    <mergeCell ref="B24:C24"/>
    <mergeCell ref="B27:E27"/>
    <mergeCell ref="A14:D14"/>
    <mergeCell ref="A17:C17"/>
    <mergeCell ref="B18:C18"/>
    <mergeCell ref="B19:C19"/>
    <mergeCell ref="B20:C20"/>
    <mergeCell ref="B9:C9"/>
    <mergeCell ref="D9:E9"/>
    <mergeCell ref="G9:I9"/>
    <mergeCell ref="B10:C10"/>
    <mergeCell ref="D10:E10"/>
    <mergeCell ref="D6:E6"/>
    <mergeCell ref="G6:I6"/>
    <mergeCell ref="B7:C7"/>
    <mergeCell ref="D7:E7"/>
    <mergeCell ref="G7:I7"/>
    <mergeCell ref="B4:F4"/>
    <mergeCell ref="G4:I4"/>
    <mergeCell ref="B5:C5"/>
    <mergeCell ref="D5:E5"/>
    <mergeCell ref="G5:I5"/>
  </mergeCells>
  <conditionalFormatting sqref="C37">
    <cfRule type="cellIs" dxfId="2" priority="1" operator="equal">
      <formula>"нет"</formula>
    </cfRule>
  </conditionalFormatting>
  <hyperlinks>
    <hyperlink ref="B1" location="Содержание!A1" display="Вернуться в содержание"/>
  </hyperlinks>
  <printOptions horizontalCentered="1"/>
  <pageMargins left="0.23622047244094499" right="0.23622047244094499" top="0.59055118110236204" bottom="0.31496062992126" header="0.59055118110236204" footer="0.31496062992126"/>
  <pageSetup paperSize="9" scale="45" firstPageNumber="59" orientation="landscape" useFirstPageNumber="1" r:id="rId1"/>
  <headerFooter>
    <oddFooter>&amp;L&amp;P&amp;R&amp;G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57">
    <tabColor theme="8" tint="0.39994506668294322"/>
  </sheetPr>
  <dimension ref="A1:K27"/>
  <sheetViews>
    <sheetView view="pageBreakPreview" zoomScale="70" zoomScaleNormal="110" zoomScalePageLayoutView="85" workbookViewId="0">
      <pane ySplit="1" topLeftCell="A2" activePane="bottomLeft" state="frozen"/>
      <selection pane="bottomLeft" activeCell="K12" sqref="K12"/>
    </sheetView>
  </sheetViews>
  <sheetFormatPr defaultColWidth="27.28515625" defaultRowHeight="15"/>
  <cols>
    <col min="1" max="1" width="20.7109375" style="24" customWidth="1"/>
    <col min="2" max="2" width="27.5703125" style="24" customWidth="1"/>
    <col min="3" max="4" width="22.7109375" style="24" customWidth="1"/>
    <col min="5" max="5" width="25.42578125" style="24" customWidth="1"/>
    <col min="6" max="11" width="22.7109375" style="24" customWidth="1"/>
    <col min="12" max="16384" width="27.28515625" style="24"/>
  </cols>
  <sheetData>
    <row r="1" spans="1:11" s="21" customFormat="1" ht="18" customHeight="1">
      <c r="A1" s="25"/>
      <c r="B1" s="3" t="s">
        <v>20</v>
      </c>
      <c r="C1" s="25"/>
      <c r="D1" s="25"/>
      <c r="E1" s="25"/>
      <c r="F1" s="25"/>
      <c r="G1" s="60"/>
      <c r="H1" s="60"/>
    </row>
    <row r="2" spans="1:11" ht="18" customHeight="1">
      <c r="A2" s="216"/>
      <c r="B2" s="216"/>
      <c r="C2" s="216"/>
      <c r="D2" s="216"/>
      <c r="E2" s="216"/>
      <c r="F2" s="216"/>
      <c r="G2" s="216"/>
      <c r="H2" s="216"/>
    </row>
    <row r="3" spans="1:11" ht="18" customHeight="1">
      <c r="A3" s="217"/>
      <c r="B3" s="21"/>
      <c r="C3" s="218"/>
      <c r="D3" s="21"/>
      <c r="E3" s="21"/>
      <c r="F3" s="21"/>
      <c r="G3" s="21"/>
      <c r="H3" s="21"/>
      <c r="K3" s="243"/>
    </row>
    <row r="4" spans="1:11" ht="28.5" customHeight="1">
      <c r="A4" s="1372" t="s">
        <v>219</v>
      </c>
      <c r="B4" s="1347" t="s">
        <v>522</v>
      </c>
      <c r="C4" s="1347"/>
      <c r="D4" s="1347"/>
      <c r="E4" s="1347"/>
      <c r="F4" s="1347"/>
      <c r="G4" s="1347"/>
      <c r="H4" s="1347"/>
      <c r="I4" s="1347"/>
      <c r="J4" s="1347"/>
      <c r="K4" s="1347"/>
    </row>
    <row r="5" spans="1:11" ht="110.1" customHeight="1">
      <c r="A5" s="1373"/>
      <c r="B5" s="197"/>
      <c r="C5" s="1379"/>
      <c r="D5" s="1349"/>
      <c r="E5" s="219"/>
      <c r="F5" s="1350"/>
      <c r="G5" s="1380"/>
      <c r="H5" s="1351"/>
      <c r="I5" s="1288"/>
      <c r="J5" s="1381"/>
      <c r="K5" s="1289"/>
    </row>
    <row r="6" spans="1:11" ht="75" customHeight="1">
      <c r="A6" s="1373"/>
      <c r="B6" s="28"/>
      <c r="C6" s="1382"/>
      <c r="D6" s="1354"/>
      <c r="E6" s="28"/>
      <c r="F6" s="1353"/>
      <c r="G6" s="1382"/>
      <c r="H6" s="1354"/>
      <c r="I6" s="1288"/>
      <c r="J6" s="1381"/>
      <c r="K6" s="1289"/>
    </row>
    <row r="7" spans="1:11" ht="18" customHeight="1">
      <c r="A7" s="1373"/>
      <c r="B7" s="1394" t="s">
        <v>523</v>
      </c>
      <c r="C7" s="1397" t="s">
        <v>524</v>
      </c>
      <c r="D7" s="1357"/>
      <c r="E7" s="1394" t="s">
        <v>525</v>
      </c>
      <c r="F7" s="1347" t="s">
        <v>526</v>
      </c>
      <c r="G7" s="1347"/>
      <c r="H7" s="1347"/>
      <c r="I7" s="1347"/>
      <c r="J7" s="1347"/>
      <c r="K7" s="1347"/>
    </row>
    <row r="8" spans="1:11" ht="28.5" customHeight="1">
      <c r="A8" s="1373"/>
      <c r="B8" s="1395"/>
      <c r="C8" s="1049" t="s">
        <v>527</v>
      </c>
      <c r="D8" s="1051"/>
      <c r="E8" s="1395"/>
      <c r="F8" s="1058" t="s">
        <v>528</v>
      </c>
      <c r="G8" s="1059"/>
      <c r="H8" s="1187"/>
      <c r="I8" s="1034" t="s">
        <v>529</v>
      </c>
      <c r="J8" s="1034"/>
      <c r="K8" s="1034"/>
    </row>
    <row r="9" spans="1:11" s="23" customFormat="1" ht="12.75">
      <c r="A9" s="1373"/>
      <c r="B9" s="1396"/>
      <c r="C9" s="143" t="s">
        <v>530</v>
      </c>
      <c r="D9" s="143" t="s">
        <v>531</v>
      </c>
      <c r="E9" s="1396"/>
      <c r="F9" s="164" t="s">
        <v>532</v>
      </c>
      <c r="G9" s="164" t="s">
        <v>533</v>
      </c>
      <c r="H9" s="164" t="s">
        <v>534</v>
      </c>
      <c r="I9" s="164" t="s">
        <v>532</v>
      </c>
      <c r="J9" s="164" t="s">
        <v>533</v>
      </c>
      <c r="K9" s="164" t="s">
        <v>534</v>
      </c>
    </row>
    <row r="10" spans="1:11" s="23" customFormat="1" ht="15" customHeight="1">
      <c r="A10" s="1373"/>
      <c r="B10" s="82" t="s">
        <v>98</v>
      </c>
      <c r="C10" s="1398"/>
      <c r="D10" s="1399"/>
      <c r="E10" s="144" t="s">
        <v>123</v>
      </c>
      <c r="F10" s="1034" t="s">
        <v>98</v>
      </c>
      <c r="G10" s="1034"/>
      <c r="H10" s="1034"/>
      <c r="I10" s="1034"/>
      <c r="J10" s="1034"/>
      <c r="K10" s="1034"/>
    </row>
    <row r="11" spans="1:11" ht="72" hidden="1" customHeight="1">
      <c r="A11" s="1393"/>
      <c r="B11" s="86" t="s">
        <v>535</v>
      </c>
      <c r="C11" s="145"/>
      <c r="D11" s="145" t="s">
        <v>536</v>
      </c>
      <c r="E11" s="153" t="s">
        <v>537</v>
      </c>
      <c r="F11" s="1383" t="s">
        <v>538</v>
      </c>
      <c r="G11" s="1383"/>
      <c r="H11" s="220"/>
      <c r="I11" s="1383" t="s">
        <v>539</v>
      </c>
      <c r="J11" s="1383"/>
      <c r="K11" s="1383"/>
    </row>
    <row r="12" spans="1:11" s="214" customFormat="1" ht="39.950000000000003" customHeight="1">
      <c r="A12" s="221" t="s">
        <v>540</v>
      </c>
      <c r="B12" s="222">
        <f>'механизмы база'!L31*скидки_наценки!$D$10*скидки_наценки!$F$10/скидки_наценки!$B$4</f>
        <v>15950</v>
      </c>
      <c r="C12" s="222">
        <f>'механизмы база'!O31*скидки_наценки!$D$10*скидки_наценки!$F$10/скидки_наценки!$B$4</f>
        <v>30750</v>
      </c>
      <c r="D12" s="222">
        <f>'механизмы база'!P31*скидки_наценки!$D$10*скидки_наценки!$F$10/скидки_наценки!$B$4</f>
        <v>32950</v>
      </c>
      <c r="E12" s="222">
        <f>'механизмы база'!Q31*скидки_наценки!$D$10*скидки_наценки!$F$10/скидки_наценки!$B$4</f>
        <v>46150</v>
      </c>
      <c r="F12" s="222">
        <f>'механизмы база'!R31*скидки_наценки!$D$10*скидки_наценки!$F$10/скидки_наценки!$B$4</f>
        <v>18650</v>
      </c>
      <c r="G12" s="222">
        <f>'механизмы база'!S31*скидки_наценки!$D$10*скидки_наценки!$F$10/скидки_наценки!$B$4</f>
        <v>26350</v>
      </c>
      <c r="H12" s="222">
        <f>'механизмы база'!T31*скидки_наценки!$D$10*скидки_наценки!$F$10/скидки_наценки!$B$4</f>
        <v>34050</v>
      </c>
      <c r="I12" s="222">
        <f>'механизмы база'!U31*скидки_наценки!$D$10*скидки_наценки!$F$10/скидки_наценки!$B$4</f>
        <v>34050</v>
      </c>
      <c r="J12" s="222">
        <f>'механизмы база'!V31*скидки_наценки!$D$10*скидки_наценки!$F$10/скидки_наценки!$B$4</f>
        <v>43400</v>
      </c>
      <c r="K12" s="222">
        <f>'механизмы база'!W31*скидки_наценки!$D$10*скидки_наценки!$F$10/скидки_наценки!$B$4</f>
        <v>52750</v>
      </c>
    </row>
    <row r="13" spans="1:11" ht="15.75">
      <c r="A13" s="1390" t="s">
        <v>541</v>
      </c>
      <c r="B13" s="1391"/>
      <c r="C13" s="1391"/>
      <c r="D13" s="1391"/>
      <c r="E13" s="1392"/>
      <c r="F13" s="223"/>
      <c r="G13" s="223"/>
      <c r="H13" s="223"/>
      <c r="I13" s="244"/>
      <c r="J13" s="244"/>
      <c r="K13" s="244"/>
    </row>
    <row r="14" spans="1:11" customFormat="1" ht="48">
      <c r="A14" s="224" t="s">
        <v>542</v>
      </c>
      <c r="B14" s="225">
        <v>0</v>
      </c>
      <c r="C14" s="225"/>
      <c r="D14" s="225">
        <v>0</v>
      </c>
      <c r="E14" s="225">
        <v>0</v>
      </c>
      <c r="F14" s="1384" t="s">
        <v>543</v>
      </c>
      <c r="G14" s="1385"/>
      <c r="H14" s="1386"/>
      <c r="I14" s="1384"/>
      <c r="J14" s="1385"/>
      <c r="K14" s="1386"/>
    </row>
    <row r="15" spans="1:11" customFormat="1" ht="36.75" customHeight="1">
      <c r="A15" s="224" t="s">
        <v>544</v>
      </c>
      <c r="B15" s="225">
        <v>0</v>
      </c>
      <c r="C15" s="225"/>
      <c r="D15" s="225">
        <v>0</v>
      </c>
      <c r="E15" s="225">
        <v>0</v>
      </c>
      <c r="F15" s="1384" t="s">
        <v>545</v>
      </c>
      <c r="G15" s="1385"/>
      <c r="H15" s="1386"/>
      <c r="I15" s="1384" t="s">
        <v>546</v>
      </c>
      <c r="J15" s="1385"/>
      <c r="K15" s="1386"/>
    </row>
    <row r="16" spans="1:11" customFormat="1">
      <c r="A16" s="226"/>
      <c r="B16" s="227"/>
      <c r="C16" s="227"/>
      <c r="D16" s="227"/>
      <c r="E16" s="227"/>
      <c r="F16" s="228"/>
      <c r="G16" s="228"/>
      <c r="H16" s="228"/>
    </row>
    <row r="17" spans="1:11" s="215" customFormat="1" ht="15" customHeight="1">
      <c r="A17" s="56" t="s">
        <v>502</v>
      </c>
      <c r="B17" s="229"/>
      <c r="C17" s="229"/>
      <c r="D17" s="229"/>
      <c r="E17" s="229"/>
      <c r="F17" s="230"/>
      <c r="G17" s="230"/>
      <c r="H17" s="230"/>
    </row>
    <row r="18" spans="1:11" ht="26.1" customHeight="1">
      <c r="A18" s="206" t="s">
        <v>547</v>
      </c>
      <c r="B18" s="231">
        <v>1</v>
      </c>
      <c r="C18" s="1387"/>
      <c r="D18" s="1388"/>
      <c r="E18" s="232">
        <v>1</v>
      </c>
      <c r="F18" s="1389">
        <v>1</v>
      </c>
      <c r="G18" s="1387"/>
      <c r="H18" s="1388"/>
      <c r="I18" s="1371">
        <v>2</v>
      </c>
      <c r="J18" s="1371"/>
      <c r="K18" s="1371"/>
    </row>
    <row r="19" spans="1:11" ht="26.1" customHeight="1">
      <c r="A19" s="233" t="s">
        <v>233</v>
      </c>
      <c r="B19" s="234" t="s">
        <v>244</v>
      </c>
      <c r="C19" s="1400"/>
      <c r="D19" s="1401"/>
      <c r="E19" s="235" t="s">
        <v>244</v>
      </c>
      <c r="F19" s="1384" t="s">
        <v>548</v>
      </c>
      <c r="G19" s="1385"/>
      <c r="H19" s="1386"/>
      <c r="I19" s="1402" t="s">
        <v>548</v>
      </c>
      <c r="J19" s="1402"/>
      <c r="K19" s="1402"/>
    </row>
    <row r="20" spans="1:11" ht="26.1" customHeight="1">
      <c r="A20" s="236" t="s">
        <v>235</v>
      </c>
      <c r="B20" s="231" t="s">
        <v>510</v>
      </c>
      <c r="C20" s="1387"/>
      <c r="D20" s="1388"/>
      <c r="E20" s="232" t="s">
        <v>244</v>
      </c>
      <c r="F20" s="1389" t="s">
        <v>510</v>
      </c>
      <c r="G20" s="1387"/>
      <c r="H20" s="1388"/>
      <c r="I20" s="1371" t="s">
        <v>510</v>
      </c>
      <c r="J20" s="1371"/>
      <c r="K20" s="1371"/>
    </row>
    <row r="21" spans="1:11" ht="14.1" customHeight="1">
      <c r="A21" s="237" t="s">
        <v>511</v>
      </c>
      <c r="B21" s="238"/>
      <c r="C21" s="238"/>
      <c r="D21" s="238"/>
      <c r="E21" s="238"/>
      <c r="F21" s="1403"/>
      <c r="G21" s="1404"/>
      <c r="H21" s="1405"/>
      <c r="I21" s="1403"/>
      <c r="J21" s="1404"/>
      <c r="K21" s="1405"/>
    </row>
    <row r="22" spans="1:11" ht="26.1" customHeight="1">
      <c r="A22" s="236" t="s">
        <v>512</v>
      </c>
      <c r="B22" s="231" t="s">
        <v>513</v>
      </c>
      <c r="C22" s="1387"/>
      <c r="D22" s="1388"/>
      <c r="E22" s="232" t="s">
        <v>549</v>
      </c>
      <c r="F22" s="1389" t="s">
        <v>549</v>
      </c>
      <c r="G22" s="1387"/>
      <c r="H22" s="1388"/>
      <c r="I22" s="1371" t="s">
        <v>549</v>
      </c>
      <c r="J22" s="1371"/>
      <c r="K22" s="1371"/>
    </row>
    <row r="23" spans="1:11" ht="26.1" customHeight="1">
      <c r="A23" s="239" t="s">
        <v>515</v>
      </c>
      <c r="B23" s="234" t="s">
        <v>517</v>
      </c>
      <c r="C23" s="1406"/>
      <c r="D23" s="1407"/>
      <c r="E23" s="240" t="s">
        <v>244</v>
      </c>
      <c r="F23" s="1408" t="s">
        <v>244</v>
      </c>
      <c r="G23" s="1406"/>
      <c r="H23" s="1407"/>
      <c r="I23" s="1377" t="s">
        <v>244</v>
      </c>
      <c r="J23" s="1377"/>
      <c r="K23" s="1377"/>
    </row>
    <row r="24" spans="1:11" ht="26.1" customHeight="1">
      <c r="A24" s="236" t="s">
        <v>518</v>
      </c>
      <c r="B24" s="231" t="s">
        <v>550</v>
      </c>
      <c r="C24" s="1387"/>
      <c r="D24" s="1388"/>
      <c r="E24" s="232" t="s">
        <v>244</v>
      </c>
      <c r="F24" s="1389" t="s">
        <v>244</v>
      </c>
      <c r="G24" s="1387"/>
      <c r="H24" s="1388"/>
      <c r="I24" s="1371" t="s">
        <v>244</v>
      </c>
      <c r="J24" s="1371"/>
      <c r="K24" s="1371"/>
    </row>
    <row r="25" spans="1:11" s="22" customFormat="1" ht="9.75" customHeight="1">
      <c r="A25" s="241"/>
      <c r="B25" s="242"/>
      <c r="C25" s="242"/>
      <c r="D25" s="242"/>
      <c r="E25" s="242"/>
      <c r="F25" s="242"/>
      <c r="G25" s="242"/>
      <c r="H25" s="242"/>
      <c r="I25" s="242"/>
      <c r="J25" s="242"/>
      <c r="K25" s="242"/>
    </row>
    <row r="26" spans="1:11" s="22" customFormat="1" ht="15" customHeight="1">
      <c r="A26" s="56" t="s">
        <v>520</v>
      </c>
      <c r="B26" s="242"/>
      <c r="C26" s="242"/>
      <c r="D26" s="242"/>
      <c r="E26" s="242"/>
      <c r="F26" s="242"/>
      <c r="G26" s="242"/>
      <c r="H26" s="242"/>
      <c r="I26" s="242"/>
      <c r="J26" s="242"/>
      <c r="K26" s="242"/>
    </row>
    <row r="27" spans="1:11">
      <c r="A27" s="57" t="s">
        <v>521</v>
      </c>
    </row>
  </sheetData>
  <mergeCells count="44">
    <mergeCell ref="C23:D23"/>
    <mergeCell ref="F23:H23"/>
    <mergeCell ref="I23:K23"/>
    <mergeCell ref="C24:D24"/>
    <mergeCell ref="F24:H24"/>
    <mergeCell ref="I24:K24"/>
    <mergeCell ref="F21:H21"/>
    <mergeCell ref="I21:K21"/>
    <mergeCell ref="C22:D22"/>
    <mergeCell ref="F22:H22"/>
    <mergeCell ref="I22:K22"/>
    <mergeCell ref="C19:D19"/>
    <mergeCell ref="F19:H19"/>
    <mergeCell ref="I19:K19"/>
    <mergeCell ref="C20:D20"/>
    <mergeCell ref="F20:H20"/>
    <mergeCell ref="I20:K20"/>
    <mergeCell ref="F11:G11"/>
    <mergeCell ref="F15:H15"/>
    <mergeCell ref="I15:K15"/>
    <mergeCell ref="C18:D18"/>
    <mergeCell ref="F18:H18"/>
    <mergeCell ref="I18:K18"/>
    <mergeCell ref="F14:H14"/>
    <mergeCell ref="I14:K14"/>
    <mergeCell ref="I11:K11"/>
    <mergeCell ref="A13:E13"/>
    <mergeCell ref="A4:A11"/>
    <mergeCell ref="B7:B9"/>
    <mergeCell ref="E7:E9"/>
    <mergeCell ref="C7:D7"/>
    <mergeCell ref="C8:D8"/>
    <mergeCell ref="C10:D10"/>
    <mergeCell ref="F10:K10"/>
    <mergeCell ref="F7:K7"/>
    <mergeCell ref="F8:H8"/>
    <mergeCell ref="I8:K8"/>
    <mergeCell ref="B4:K4"/>
    <mergeCell ref="C5:D5"/>
    <mergeCell ref="F5:H5"/>
    <mergeCell ref="I5:K5"/>
    <mergeCell ref="C6:D6"/>
    <mergeCell ref="F6:H6"/>
    <mergeCell ref="I6:K6"/>
  </mergeCells>
  <hyperlinks>
    <hyperlink ref="B1" location="Содержание!A1" display="Вернуться в содержание"/>
  </hyperlinks>
  <printOptions horizontalCentered="1"/>
  <pageMargins left="0.23622047244094499" right="0.23622047244094499" top="0.59055118110236204" bottom="0.31496062992126" header="0.59055118110236204" footer="0.31496062992126"/>
  <pageSetup paperSize="9" scale="47" firstPageNumber="60" orientation="landscape" useFirstPageNumber="1" r:id="rId1"/>
  <headerFooter>
    <oddFooter>&amp;L&amp;P&amp;R&amp;G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C000"/>
  </sheetPr>
  <dimension ref="A1:FQ246"/>
  <sheetViews>
    <sheetView view="pageBreakPreview" zoomScale="70" zoomScaleNormal="70" workbookViewId="0">
      <pane xSplit="2" ySplit="9" topLeftCell="AV18" activePane="bottomRight" state="frozen"/>
      <selection pane="topRight"/>
      <selection pane="bottomLeft"/>
      <selection pane="bottomRight" activeCell="AX37" sqref="AX37"/>
    </sheetView>
  </sheetViews>
  <sheetFormatPr defaultColWidth="27.28515625" defaultRowHeight="15" outlineLevelRow="2" outlineLevelCol="1"/>
  <cols>
    <col min="1" max="1" width="12.85546875" style="24" customWidth="1"/>
    <col min="2" max="2" width="30.5703125" style="24" customWidth="1"/>
    <col min="3" max="6" width="21.7109375" style="24" hidden="1" customWidth="1" outlineLevel="1"/>
    <col min="7" max="10" width="21.7109375" style="65" hidden="1" customWidth="1" outlineLevel="1"/>
    <col min="11" max="11" width="1.42578125" style="24" customWidth="1" collapsed="1"/>
    <col min="12" max="12" width="17.7109375" style="65" customWidth="1"/>
    <col min="13" max="17" width="21.7109375" style="24" hidden="1" customWidth="1" outlineLevel="1"/>
    <col min="18" max="23" width="15.7109375" style="24" hidden="1" customWidth="1" outlineLevel="1"/>
    <col min="24" max="24" width="2.5703125" style="24" customWidth="1" collapsed="1"/>
    <col min="25" max="25" width="26.140625" style="24" customWidth="1"/>
    <col min="26" max="26" width="21.7109375" style="24" hidden="1" customWidth="1" outlineLevel="1"/>
    <col min="27" max="27" width="26" style="24" hidden="1" customWidth="1" outlineLevel="1"/>
    <col min="28" max="28" width="21.7109375" style="24" hidden="1" customWidth="1" outlineLevel="1"/>
    <col min="29" max="29" width="23.5703125" style="24" hidden="1" customWidth="1" outlineLevel="1"/>
    <col min="30" max="33" width="22.7109375" style="24" hidden="1" customWidth="1" outlineLevel="1"/>
    <col min="34" max="34" width="6.85546875" style="24" customWidth="1" collapsed="1"/>
    <col min="35" max="35" width="19.28515625" style="24" customWidth="1"/>
    <col min="36" max="42" width="19.28515625" style="24" hidden="1" customWidth="1" outlineLevel="1"/>
    <col min="43" max="43" width="12.42578125" style="24" customWidth="1" collapsed="1"/>
    <col min="44" max="45" width="19.28515625" style="24" customWidth="1"/>
    <col min="46" max="46" width="20.7109375" style="24" customWidth="1"/>
    <col min="47" max="47" width="20.85546875" style="24" customWidth="1"/>
    <col min="48" max="48" width="20.5703125" style="24" customWidth="1"/>
    <col min="49" max="49" width="19.28515625" style="24" customWidth="1"/>
    <col min="50" max="50" width="20.5703125" style="24" customWidth="1"/>
    <col min="51" max="54" width="18.140625" style="24" customWidth="1"/>
    <col min="55" max="55" width="20.140625" style="24" customWidth="1"/>
    <col min="56" max="56" width="19.5703125" style="24" customWidth="1"/>
    <col min="57" max="58" width="20.5703125" style="24" customWidth="1"/>
    <col min="59" max="59" width="28.28515625" style="24" customWidth="1"/>
    <col min="60" max="69" width="27.28515625" style="24" customWidth="1"/>
    <col min="70" max="70" width="2.7109375" style="24" customWidth="1"/>
    <col min="71" max="72" width="30.28515625" style="24" customWidth="1"/>
    <col min="73" max="74" width="29.28515625" style="24" customWidth="1"/>
    <col min="75" max="79" width="27.7109375" style="24" customWidth="1"/>
    <col min="80" max="80" width="27.28515625" style="24" customWidth="1"/>
    <col min="81" max="81" width="16.7109375" style="66" customWidth="1"/>
    <col min="82" max="83" width="11.7109375" style="66" customWidth="1"/>
    <col min="84" max="84" width="27.28515625" style="24" customWidth="1"/>
    <col min="85" max="16384" width="27.28515625" style="24"/>
  </cols>
  <sheetData>
    <row r="1" spans="1:173" hidden="1" outlineLevel="1"/>
    <row r="2" spans="1:173" hidden="1" outlineLevel="1">
      <c r="A2" s="21" t="s">
        <v>410</v>
      </c>
      <c r="B2" s="67">
        <v>0.27</v>
      </c>
    </row>
    <row r="3" spans="1:173" hidden="1" outlineLevel="2">
      <c r="A3" s="68" t="s">
        <v>411</v>
      </c>
      <c r="B3" s="69">
        <v>44495</v>
      </c>
    </row>
    <row r="4" spans="1:173" hidden="1" outlineLevel="2">
      <c r="A4" s="70" t="s">
        <v>414</v>
      </c>
      <c r="B4" s="71">
        <f>'Петли, защ, скр ручки_база'!B9</f>
        <v>100</v>
      </c>
    </row>
    <row r="5" spans="1:173" customFormat="1" hidden="1" outlineLevel="2">
      <c r="A5" s="72" t="s">
        <v>415</v>
      </c>
      <c r="B5" s="73">
        <f>B6*B7</f>
        <v>1.68</v>
      </c>
      <c r="C5" s="24"/>
      <c r="G5" s="74"/>
      <c r="H5" s="74"/>
      <c r="I5" s="74"/>
      <c r="J5" s="74"/>
      <c r="L5" s="110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  <c r="AL5" s="142"/>
      <c r="AM5" s="142"/>
      <c r="AN5" s="142"/>
      <c r="AO5" s="142"/>
      <c r="AP5" s="142"/>
      <c r="AQ5" s="142"/>
      <c r="AR5" s="142"/>
      <c r="AS5" s="142"/>
      <c r="AT5" s="142"/>
      <c r="AU5" s="142"/>
      <c r="AV5" s="142"/>
      <c r="AW5" s="142"/>
      <c r="AY5" s="142"/>
      <c r="AZ5" s="142"/>
      <c r="BA5" s="142"/>
      <c r="BB5" s="142"/>
      <c r="BC5" s="142"/>
      <c r="BD5" s="142"/>
      <c r="BE5" s="142"/>
      <c r="BF5" s="142"/>
      <c r="BG5" s="142"/>
      <c r="BH5" s="142"/>
      <c r="BI5" s="142"/>
      <c r="BJ5" s="142"/>
      <c r="BK5" s="142"/>
      <c r="BL5" s="142"/>
      <c r="BM5" s="142"/>
      <c r="BN5" s="142"/>
      <c r="BO5" s="142"/>
      <c r="BP5" s="142"/>
      <c r="BQ5" s="142"/>
      <c r="BR5" s="142"/>
      <c r="BS5" s="142"/>
      <c r="BT5" s="142"/>
      <c r="BU5" s="142"/>
      <c r="BV5" s="142"/>
      <c r="BW5" s="142"/>
      <c r="BX5" s="142"/>
      <c r="BY5" s="142"/>
      <c r="BZ5" s="142"/>
      <c r="CA5" s="142"/>
      <c r="CB5" s="142"/>
      <c r="CC5" s="199"/>
      <c r="CD5" s="199"/>
      <c r="CE5" s="199"/>
      <c r="CF5" s="142"/>
      <c r="CG5" s="142"/>
      <c r="CH5" s="142"/>
      <c r="CI5" s="142"/>
      <c r="CJ5" s="142"/>
      <c r="CK5" s="142"/>
      <c r="CL5" s="142"/>
      <c r="CM5" s="142"/>
      <c r="CN5" s="142"/>
      <c r="CO5" s="142"/>
      <c r="CP5" s="142"/>
      <c r="CQ5" s="142"/>
      <c r="CR5" s="142"/>
      <c r="CS5" s="142"/>
      <c r="CT5" s="142"/>
      <c r="CU5" s="142"/>
      <c r="CV5" s="142"/>
      <c r="CW5" s="142"/>
      <c r="CX5" s="142"/>
      <c r="CY5" s="142"/>
      <c r="CZ5" s="142"/>
      <c r="DA5" s="142"/>
      <c r="DB5" s="142"/>
      <c r="DC5" s="142"/>
      <c r="DD5" s="142"/>
      <c r="DE5" s="142"/>
      <c r="DF5" s="142"/>
      <c r="DG5" s="142"/>
      <c r="DH5" s="142"/>
      <c r="DI5" s="142"/>
      <c r="DJ5" s="142"/>
      <c r="DK5" s="142"/>
      <c r="DL5" s="142"/>
      <c r="DM5" s="142"/>
      <c r="DN5" s="142"/>
      <c r="DO5" s="142"/>
      <c r="DP5" s="142"/>
      <c r="DQ5" s="142"/>
      <c r="DR5" s="142"/>
      <c r="DS5" s="142"/>
      <c r="DT5" s="142"/>
      <c r="DU5" s="142"/>
      <c r="DV5" s="142"/>
      <c r="DW5" s="142"/>
      <c r="DX5" s="142"/>
      <c r="DY5" s="142"/>
      <c r="DZ5" s="142"/>
      <c r="EA5" s="142"/>
      <c r="EB5" s="142"/>
      <c r="EC5" s="142"/>
      <c r="ED5" s="142"/>
      <c r="EE5" s="142"/>
      <c r="EF5" s="142"/>
      <c r="EG5" s="142"/>
      <c r="EH5" s="142"/>
      <c r="EI5" s="142"/>
      <c r="EJ5" s="142"/>
      <c r="EK5" s="142"/>
      <c r="EL5" s="142"/>
      <c r="EM5" s="142"/>
      <c r="EN5" s="142"/>
      <c r="EO5" s="142"/>
      <c r="EP5" s="142"/>
      <c r="EQ5" s="142"/>
      <c r="ER5" s="142"/>
      <c r="ES5" s="142"/>
      <c r="ET5" s="142"/>
      <c r="EU5" s="142"/>
      <c r="EV5" s="142"/>
      <c r="EW5" s="142"/>
      <c r="EX5" s="142"/>
      <c r="EY5" s="142"/>
      <c r="EZ5" s="142"/>
      <c r="FA5" s="142"/>
      <c r="FB5" s="142"/>
      <c r="FC5" s="142"/>
      <c r="FD5" s="142"/>
      <c r="FE5" s="142"/>
      <c r="FF5" s="142"/>
      <c r="FG5" s="142"/>
      <c r="FH5" s="142"/>
      <c r="FI5" s="142"/>
      <c r="FJ5" s="142"/>
      <c r="FK5" s="142"/>
      <c r="FL5" s="142"/>
      <c r="FM5" s="142"/>
      <c r="FN5" s="142"/>
      <c r="FO5" s="142"/>
      <c r="FP5" s="142"/>
      <c r="FQ5" s="142"/>
    </row>
    <row r="6" spans="1:173" customFormat="1" hidden="1" outlineLevel="2">
      <c r="A6" s="75" t="s">
        <v>551</v>
      </c>
      <c r="B6" s="76">
        <v>1.2</v>
      </c>
      <c r="C6" s="24"/>
      <c r="G6" s="74"/>
      <c r="H6" s="74"/>
      <c r="I6" s="74"/>
      <c r="J6" s="74"/>
      <c r="L6" s="110"/>
      <c r="M6" s="142"/>
      <c r="N6" s="142"/>
      <c r="O6" s="142"/>
      <c r="P6" s="142"/>
      <c r="Q6" s="142"/>
      <c r="R6" s="1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99"/>
      <c r="CD6" s="199"/>
      <c r="CE6" s="199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</row>
    <row r="7" spans="1:173" customFormat="1" hidden="1" outlineLevel="2">
      <c r="A7" s="75" t="s">
        <v>552</v>
      </c>
      <c r="B7" s="76">
        <v>1.4</v>
      </c>
      <c r="C7" s="24"/>
      <c r="D7">
        <f>D18*B9*B5</f>
        <v>38690.399999999994</v>
      </c>
      <c r="G7" s="74"/>
      <c r="H7" s="74"/>
      <c r="I7" s="74"/>
      <c r="J7" s="74"/>
      <c r="L7" s="110"/>
      <c r="M7" s="142"/>
      <c r="N7" s="142"/>
      <c r="O7" s="142"/>
      <c r="P7" s="142"/>
      <c r="Q7" s="142"/>
      <c r="R7" s="142"/>
      <c r="S7" s="142"/>
      <c r="T7" s="142"/>
      <c r="U7" s="142"/>
      <c r="V7" s="142"/>
      <c r="W7" s="142"/>
      <c r="X7" s="142"/>
      <c r="Y7" s="142"/>
      <c r="Z7" s="142"/>
      <c r="AA7" s="142"/>
      <c r="AB7" s="142"/>
      <c r="AC7" s="142"/>
      <c r="AD7" s="142"/>
      <c r="AE7" s="142"/>
      <c r="AF7" s="142"/>
      <c r="AG7" s="142"/>
      <c r="AH7" s="142"/>
      <c r="AI7" s="142"/>
      <c r="AJ7" s="142">
        <f>B7*B6</f>
        <v>1.68</v>
      </c>
      <c r="AK7" s="142"/>
      <c r="AL7" s="142"/>
      <c r="AM7" s="142"/>
      <c r="AN7" s="142"/>
      <c r="AO7" s="142"/>
      <c r="AP7" s="142"/>
      <c r="AQ7" s="142"/>
      <c r="AR7" s="142"/>
      <c r="AS7" s="142"/>
      <c r="AT7" s="142"/>
      <c r="AU7" s="142"/>
      <c r="AV7" s="142"/>
      <c r="AW7" s="142"/>
      <c r="AY7" s="142"/>
      <c r="AZ7" s="142"/>
      <c r="BA7" s="142"/>
      <c r="BB7" s="142"/>
      <c r="BC7" s="142"/>
      <c r="BD7" s="142"/>
      <c r="BE7" s="142"/>
      <c r="BF7" s="142"/>
      <c r="BG7" s="142"/>
      <c r="BH7" s="142"/>
      <c r="BI7" s="142"/>
      <c r="BJ7" s="142"/>
      <c r="BK7" s="142"/>
      <c r="BL7" s="142"/>
      <c r="BM7" s="142"/>
      <c r="BN7" s="142"/>
      <c r="BO7" s="142"/>
      <c r="BP7" s="142"/>
      <c r="BQ7" s="142"/>
      <c r="BR7" s="142"/>
      <c r="BS7" s="142"/>
      <c r="BT7" s="142"/>
      <c r="BU7" s="142"/>
      <c r="BV7" s="142"/>
      <c r="BW7" s="142"/>
      <c r="BX7" s="142"/>
      <c r="BY7" s="142"/>
      <c r="BZ7" s="142"/>
      <c r="CA7" s="142"/>
      <c r="CB7" s="142"/>
      <c r="CC7" s="199"/>
      <c r="CD7" s="199"/>
      <c r="CE7" s="199"/>
      <c r="CF7" s="142"/>
      <c r="CG7" s="142"/>
      <c r="CH7" s="142"/>
      <c r="CI7" s="142"/>
      <c r="CJ7" s="142"/>
      <c r="CK7" s="142"/>
      <c r="CL7" s="142"/>
      <c r="CM7" s="142"/>
      <c r="CN7" s="142"/>
      <c r="CO7" s="142"/>
      <c r="CP7" s="142"/>
      <c r="CQ7" s="142"/>
      <c r="CR7" s="142"/>
      <c r="CS7" s="142"/>
      <c r="CT7" s="142"/>
      <c r="CU7" s="142"/>
      <c r="CV7" s="142"/>
      <c r="CW7" s="142"/>
      <c r="CX7" s="142"/>
      <c r="CY7" s="142"/>
      <c r="CZ7" s="142"/>
      <c r="DA7" s="142"/>
      <c r="DB7" s="142"/>
      <c r="DC7" s="142"/>
      <c r="DD7" s="142"/>
      <c r="DE7" s="142"/>
      <c r="DF7" s="142"/>
      <c r="DG7" s="142"/>
      <c r="DH7" s="142"/>
      <c r="DI7" s="142"/>
      <c r="DJ7" s="142"/>
      <c r="DK7" s="142"/>
      <c r="DL7" s="142"/>
      <c r="DM7" s="142"/>
      <c r="DN7" s="142"/>
      <c r="DO7" s="142"/>
      <c r="DP7" s="142"/>
      <c r="DQ7" s="142"/>
      <c r="DR7" s="142"/>
      <c r="DS7" s="142"/>
      <c r="DT7" s="142"/>
      <c r="DU7" s="142"/>
      <c r="DV7" s="142"/>
      <c r="DW7" s="142"/>
      <c r="DX7" s="142"/>
      <c r="DY7" s="142"/>
      <c r="DZ7" s="142"/>
      <c r="EA7" s="142"/>
      <c r="EB7" s="142"/>
      <c r="EC7" s="142"/>
      <c r="ED7" s="142"/>
      <c r="EE7" s="142"/>
      <c r="EF7" s="142"/>
      <c r="EG7" s="142"/>
      <c r="EH7" s="142"/>
      <c r="EI7" s="142"/>
      <c r="EJ7" s="142"/>
      <c r="EK7" s="142"/>
      <c r="EL7" s="142"/>
      <c r="EM7" s="142"/>
      <c r="EN7" s="142"/>
      <c r="EO7" s="142"/>
      <c r="EP7" s="142"/>
      <c r="EQ7" s="142"/>
      <c r="ER7" s="142"/>
      <c r="ES7" s="142"/>
      <c r="ET7" s="142"/>
      <c r="EU7" s="142"/>
      <c r="EV7" s="142"/>
      <c r="EW7" s="142"/>
      <c r="EX7" s="142"/>
      <c r="EY7" s="142"/>
      <c r="EZ7" s="142"/>
      <c r="FA7" s="142"/>
      <c r="FB7" s="142"/>
      <c r="FC7" s="142"/>
      <c r="FD7" s="142"/>
      <c r="FE7" s="142"/>
      <c r="FF7" s="142"/>
      <c r="FG7" s="142"/>
      <c r="FH7" s="142"/>
      <c r="FI7" s="142"/>
      <c r="FJ7" s="142"/>
      <c r="FK7" s="142"/>
      <c r="FL7" s="142"/>
      <c r="FM7" s="142"/>
      <c r="FN7" s="142"/>
      <c r="FO7" s="142"/>
      <c r="FP7" s="142"/>
      <c r="FQ7" s="142"/>
    </row>
    <row r="8" spans="1:173" customFormat="1" hidden="1" outlineLevel="2">
      <c r="A8" s="77" t="s">
        <v>553</v>
      </c>
      <c r="B8" s="68"/>
      <c r="C8" s="24"/>
      <c r="G8" s="74"/>
      <c r="H8" s="74"/>
      <c r="I8" s="74"/>
      <c r="J8" s="74"/>
      <c r="L8" s="110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42"/>
      <c r="BR8" s="142"/>
      <c r="BS8" s="142"/>
      <c r="BT8" s="142"/>
      <c r="BU8" s="142"/>
      <c r="BV8" s="142"/>
      <c r="BW8" s="142"/>
      <c r="BX8" s="142"/>
      <c r="BY8" s="142"/>
      <c r="BZ8" s="142"/>
      <c r="CA8" s="142"/>
      <c r="CB8" s="142"/>
      <c r="CC8" s="199"/>
      <c r="CD8" s="199"/>
      <c r="CE8" s="199"/>
      <c r="CF8" s="142"/>
      <c r="CG8" s="142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42"/>
      <c r="DZ8" s="142"/>
      <c r="EA8" s="142"/>
      <c r="EB8" s="142"/>
      <c r="EC8" s="142"/>
      <c r="ED8" s="142"/>
      <c r="EE8" s="142"/>
      <c r="EF8" s="142"/>
      <c r="EG8" s="142"/>
      <c r="EH8" s="142"/>
      <c r="EI8" s="142"/>
      <c r="EJ8" s="142"/>
      <c r="EK8" s="142"/>
      <c r="EL8" s="142"/>
      <c r="EM8" s="142"/>
      <c r="EN8" s="142"/>
      <c r="EO8" s="142"/>
      <c r="EP8" s="142"/>
      <c r="EQ8" s="142"/>
      <c r="ER8" s="142"/>
      <c r="ES8" s="142"/>
      <c r="ET8" s="142"/>
      <c r="EU8" s="142"/>
      <c r="EV8" s="142"/>
      <c r="EW8" s="142"/>
      <c r="EX8" s="142"/>
      <c r="EY8" s="142"/>
      <c r="EZ8" s="142"/>
      <c r="FA8" s="142"/>
      <c r="FB8" s="142"/>
      <c r="FC8" s="142"/>
      <c r="FD8" s="142"/>
      <c r="FE8" s="142"/>
      <c r="FF8" s="142"/>
      <c r="FG8" s="142"/>
      <c r="FH8" s="142"/>
      <c r="FI8" s="142"/>
      <c r="FJ8" s="142"/>
      <c r="FK8" s="142"/>
      <c r="FL8" s="142"/>
      <c r="FM8" s="142"/>
      <c r="FN8" s="142"/>
      <c r="FO8" s="142"/>
      <c r="FP8" s="142"/>
      <c r="FQ8" s="142"/>
    </row>
    <row r="9" spans="1:173" hidden="1" outlineLevel="2">
      <c r="A9" s="70" t="s">
        <v>414</v>
      </c>
      <c r="B9" s="70">
        <f>'Петли, защ, скр ручки_база'!B9</f>
        <v>100</v>
      </c>
    </row>
    <row r="10" spans="1:173" customFormat="1" ht="18.75" hidden="1" outlineLevel="1">
      <c r="B10" s="78" t="s">
        <v>421</v>
      </c>
      <c r="G10" s="74"/>
      <c r="H10" s="74"/>
      <c r="I10" s="74"/>
      <c r="J10" s="74"/>
      <c r="L10" s="74"/>
      <c r="W10" s="160"/>
      <c r="CC10" s="200"/>
      <c r="CD10" s="200"/>
      <c r="CE10" s="200"/>
    </row>
    <row r="11" spans="1:173" s="61" customFormat="1" ht="30" hidden="1" customHeight="1" outlineLevel="2">
      <c r="B11" s="1434" t="s">
        <v>554</v>
      </c>
      <c r="C11" s="1412" t="s">
        <v>483</v>
      </c>
      <c r="D11" s="1413"/>
      <c r="E11" s="1412" t="s">
        <v>484</v>
      </c>
      <c r="F11" s="1413"/>
      <c r="G11" s="1438" t="s">
        <v>485</v>
      </c>
      <c r="H11" s="1414" t="s">
        <v>486</v>
      </c>
      <c r="I11" s="1414"/>
      <c r="J11" s="1414"/>
      <c r="K11"/>
      <c r="L11" s="1441" t="s">
        <v>523</v>
      </c>
      <c r="M11" s="1356" t="s">
        <v>555</v>
      </c>
      <c r="N11" s="1397"/>
      <c r="O11" s="1397"/>
      <c r="P11" s="1357"/>
      <c r="Q11" s="1444" t="s">
        <v>525</v>
      </c>
      <c r="R11" s="1347" t="s">
        <v>526</v>
      </c>
      <c r="S11" s="1347"/>
      <c r="T11" s="1347"/>
      <c r="U11" s="1347"/>
      <c r="V11" s="1347"/>
      <c r="W11" s="1347"/>
      <c r="Y11" s="1347" t="s">
        <v>556</v>
      </c>
      <c r="Z11" s="1347"/>
      <c r="AA11" s="1347"/>
      <c r="AB11" s="1347"/>
      <c r="AC11" s="1347"/>
      <c r="AD11" s="1347"/>
      <c r="AE11" s="1347"/>
      <c r="AF11" s="1347"/>
      <c r="AG11" s="1347"/>
      <c r="AI11" s="1347" t="s">
        <v>557</v>
      </c>
      <c r="AJ11" s="1347"/>
      <c r="AK11" s="1347"/>
      <c r="AL11" s="1347"/>
      <c r="AM11" s="1347"/>
      <c r="AN11" s="1347"/>
      <c r="AO11" s="1347"/>
      <c r="AP11" s="1347"/>
    </row>
    <row r="12" spans="1:173" customFormat="1" ht="43.5" hidden="1" customHeight="1" outlineLevel="2">
      <c r="B12" s="1435"/>
      <c r="C12" s="1437" t="s">
        <v>487</v>
      </c>
      <c r="D12" s="1437" t="s">
        <v>488</v>
      </c>
      <c r="E12" s="1437" t="s">
        <v>487</v>
      </c>
      <c r="F12" s="1437" t="s">
        <v>488</v>
      </c>
      <c r="G12" s="1439"/>
      <c r="H12" s="80" t="s">
        <v>558</v>
      </c>
      <c r="I12" s="80" t="s">
        <v>559</v>
      </c>
      <c r="J12" s="80" t="s">
        <v>560</v>
      </c>
      <c r="L12" s="1442"/>
      <c r="M12" s="1049" t="s">
        <v>561</v>
      </c>
      <c r="N12" s="1051"/>
      <c r="O12" s="1049" t="s">
        <v>527</v>
      </c>
      <c r="P12" s="1051"/>
      <c r="Q12" s="1445"/>
      <c r="R12" s="1058" t="s">
        <v>528</v>
      </c>
      <c r="S12" s="1187"/>
      <c r="T12" s="163"/>
      <c r="U12" s="1034" t="s">
        <v>529</v>
      </c>
      <c r="V12" s="1034"/>
      <c r="W12" s="1034"/>
      <c r="Y12" s="1412" t="s">
        <v>562</v>
      </c>
      <c r="Z12" s="1413"/>
      <c r="AA12" s="1415" t="s">
        <v>563</v>
      </c>
      <c r="AB12" s="1416"/>
      <c r="AC12" s="1409" t="s">
        <v>564</v>
      </c>
      <c r="AD12" s="1417" t="s">
        <v>565</v>
      </c>
      <c r="AE12" s="1417"/>
      <c r="AF12" s="1417" t="s">
        <v>566</v>
      </c>
      <c r="AG12" s="1417"/>
      <c r="AI12" s="1415" t="s">
        <v>567</v>
      </c>
      <c r="AJ12" s="1416"/>
      <c r="AK12" s="1415" t="s">
        <v>568</v>
      </c>
      <c r="AL12" s="1418"/>
      <c r="AM12" s="1419" t="s">
        <v>569</v>
      </c>
      <c r="AN12" s="1420"/>
      <c r="AO12" s="179" t="s">
        <v>565</v>
      </c>
      <c r="AP12" s="179" t="s">
        <v>566</v>
      </c>
    </row>
    <row r="13" spans="1:173" customFormat="1" ht="44.25" hidden="1" customHeight="1" outlineLevel="2">
      <c r="B13" s="1435"/>
      <c r="C13" s="1437"/>
      <c r="D13" s="1437"/>
      <c r="E13" s="1437"/>
      <c r="F13" s="1437"/>
      <c r="G13" s="1440"/>
      <c r="H13" s="81"/>
      <c r="I13" s="81"/>
      <c r="J13" s="81"/>
      <c r="L13" s="1443"/>
      <c r="M13" s="143" t="s">
        <v>530</v>
      </c>
      <c r="N13" s="143" t="s">
        <v>531</v>
      </c>
      <c r="O13" s="143" t="s">
        <v>530</v>
      </c>
      <c r="P13" s="143" t="s">
        <v>531</v>
      </c>
      <c r="Q13" s="161"/>
      <c r="R13" s="164" t="s">
        <v>532</v>
      </c>
      <c r="S13" s="164" t="s">
        <v>533</v>
      </c>
      <c r="T13" s="164"/>
      <c r="U13" s="164" t="s">
        <v>532</v>
      </c>
      <c r="V13" s="164"/>
      <c r="W13" s="164" t="s">
        <v>534</v>
      </c>
      <c r="Y13" s="179" t="s">
        <v>570</v>
      </c>
      <c r="Z13" s="179" t="s">
        <v>571</v>
      </c>
      <c r="AA13" s="178" t="s">
        <v>572</v>
      </c>
      <c r="AB13" s="178" t="s">
        <v>573</v>
      </c>
      <c r="AC13" s="1410"/>
      <c r="AD13" s="178" t="s">
        <v>574</v>
      </c>
      <c r="AE13" s="178" t="s">
        <v>575</v>
      </c>
      <c r="AF13" s="178" t="s">
        <v>574</v>
      </c>
      <c r="AG13" s="178" t="s">
        <v>575</v>
      </c>
      <c r="AI13" s="187" t="s">
        <v>576</v>
      </c>
      <c r="AJ13" s="179" t="s">
        <v>577</v>
      </c>
      <c r="AK13" s="179" t="s">
        <v>576</v>
      </c>
      <c r="AL13" s="179" t="s">
        <v>577</v>
      </c>
      <c r="AM13" s="179" t="s">
        <v>576</v>
      </c>
      <c r="AN13" s="179" t="s">
        <v>577</v>
      </c>
      <c r="AO13" s="179" t="s">
        <v>578</v>
      </c>
      <c r="AP13" s="179" t="s">
        <v>578</v>
      </c>
    </row>
    <row r="14" spans="1:173" customFormat="1" ht="25.5" hidden="1" outlineLevel="2">
      <c r="B14" s="1435"/>
      <c r="C14" s="1360" t="s">
        <v>123</v>
      </c>
      <c r="D14" s="1360"/>
      <c r="E14" s="1360" t="s">
        <v>123</v>
      </c>
      <c r="F14" s="1360"/>
      <c r="G14" s="82" t="s">
        <v>579</v>
      </c>
      <c r="H14" s="1360" t="s">
        <v>580</v>
      </c>
      <c r="I14" s="1360"/>
      <c r="J14" s="1360"/>
      <c r="L14" s="143" t="s">
        <v>581</v>
      </c>
      <c r="M14" s="144" t="s">
        <v>123</v>
      </c>
      <c r="N14" s="144" t="s">
        <v>123</v>
      </c>
      <c r="O14" s="144" t="s">
        <v>123</v>
      </c>
      <c r="P14" s="144" t="s">
        <v>123</v>
      </c>
      <c r="Q14" s="165" t="s">
        <v>123</v>
      </c>
      <c r="R14" s="1360" t="s">
        <v>582</v>
      </c>
      <c r="S14" s="1360"/>
      <c r="T14" s="1360"/>
      <c r="U14" s="1360"/>
      <c r="V14" s="1360"/>
      <c r="W14" s="1360"/>
      <c r="Y14" s="1411" t="s">
        <v>583</v>
      </c>
      <c r="Z14" s="1398"/>
      <c r="AA14" s="1398"/>
      <c r="AB14" s="1399"/>
      <c r="AC14" s="180" t="s">
        <v>584</v>
      </c>
      <c r="AD14" s="1411" t="s">
        <v>585</v>
      </c>
      <c r="AE14" s="1398"/>
      <c r="AF14" s="1398"/>
      <c r="AG14" s="1399"/>
      <c r="AI14" s="1411" t="s">
        <v>582</v>
      </c>
      <c r="AJ14" s="1398"/>
      <c r="AK14" s="1398"/>
      <c r="AL14" s="1398"/>
      <c r="AM14" s="1411" t="s">
        <v>582</v>
      </c>
      <c r="AN14" s="1399"/>
      <c r="AO14" s="1411" t="s">
        <v>582</v>
      </c>
      <c r="AP14" s="1398"/>
    </row>
    <row r="15" spans="1:173" s="62" customFormat="1" ht="84.75" hidden="1" customHeight="1" outlineLevel="2">
      <c r="B15" s="1436"/>
      <c r="C15" s="84" t="s">
        <v>586</v>
      </c>
      <c r="D15" s="85"/>
      <c r="E15" s="84" t="s">
        <v>587</v>
      </c>
      <c r="F15" s="85"/>
      <c r="G15" s="86" t="s">
        <v>489</v>
      </c>
      <c r="H15" s="86" t="s">
        <v>490</v>
      </c>
      <c r="I15" s="86" t="s">
        <v>491</v>
      </c>
      <c r="J15" s="86" t="s">
        <v>492</v>
      </c>
      <c r="K15"/>
      <c r="L15" s="86" t="s">
        <v>535</v>
      </c>
      <c r="M15" s="145" t="s">
        <v>588</v>
      </c>
      <c r="N15" s="145" t="s">
        <v>589</v>
      </c>
      <c r="O15" s="145" t="s">
        <v>590</v>
      </c>
      <c r="P15" s="145" t="s">
        <v>591</v>
      </c>
      <c r="Q15" s="153" t="s">
        <v>537</v>
      </c>
      <c r="R15" s="1424" t="s">
        <v>592</v>
      </c>
      <c r="S15" s="1425"/>
      <c r="T15" s="166"/>
      <c r="U15" s="1424" t="s">
        <v>593</v>
      </c>
      <c r="V15" s="1426"/>
      <c r="W15" s="1425"/>
      <c r="Y15" s="181" t="s">
        <v>594</v>
      </c>
      <c r="Z15" s="181" t="s">
        <v>595</v>
      </c>
      <c r="AA15" s="181" t="s">
        <v>596</v>
      </c>
      <c r="AB15" s="181" t="s">
        <v>597</v>
      </c>
      <c r="AC15" s="181" t="s">
        <v>598</v>
      </c>
      <c r="AD15" s="181" t="s">
        <v>599</v>
      </c>
      <c r="AE15" s="181" t="s">
        <v>600</v>
      </c>
      <c r="AF15" s="181" t="s">
        <v>601</v>
      </c>
      <c r="AG15" s="181" t="s">
        <v>602</v>
      </c>
      <c r="AI15" s="181"/>
      <c r="AJ15" s="181"/>
      <c r="AK15" s="181"/>
      <c r="AL15" s="181"/>
      <c r="AM15" s="181"/>
      <c r="AN15" s="181"/>
      <c r="AO15" s="181"/>
      <c r="AP15" s="181"/>
    </row>
    <row r="16" spans="1:173" s="62" customFormat="1" hidden="1" outlineLevel="2">
      <c r="B16" s="83"/>
      <c r="C16" s="87"/>
      <c r="D16" s="88"/>
      <c r="E16" s="87"/>
      <c r="F16" s="88"/>
      <c r="G16" s="86"/>
      <c r="H16" s="86"/>
      <c r="I16" s="86"/>
      <c r="J16" s="86"/>
      <c r="K16"/>
      <c r="L16" s="86"/>
      <c r="M16" s="145"/>
      <c r="N16" s="145"/>
      <c r="O16" s="145"/>
      <c r="P16" s="145"/>
      <c r="Q16" s="153"/>
      <c r="R16" s="153"/>
      <c r="S16" s="153"/>
      <c r="T16" s="153"/>
      <c r="U16" s="153"/>
      <c r="V16" s="153"/>
      <c r="W16" s="153"/>
      <c r="Y16" s="182"/>
      <c r="Z16" s="182"/>
      <c r="AA16" s="182"/>
      <c r="AB16" s="182"/>
      <c r="AC16" s="182"/>
      <c r="AD16" s="182"/>
      <c r="AE16" s="182"/>
      <c r="AF16" s="182"/>
      <c r="AG16" s="182"/>
      <c r="AI16" s="182"/>
      <c r="AJ16" s="182"/>
      <c r="AK16" s="182"/>
      <c r="AL16" s="182"/>
      <c r="AM16" s="182"/>
      <c r="AN16" s="182"/>
      <c r="AO16" s="182"/>
      <c r="AP16" s="182"/>
    </row>
    <row r="17" spans="2:60" s="62" customFormat="1" hidden="1" outlineLevel="2">
      <c r="B17" s="83"/>
      <c r="C17" s="87"/>
      <c r="D17" s="88"/>
      <c r="E17" s="87"/>
      <c r="F17" s="88"/>
      <c r="G17" s="86"/>
      <c r="H17" s="86"/>
      <c r="I17" s="86"/>
      <c r="J17" s="86"/>
      <c r="K17"/>
      <c r="L17" s="86"/>
      <c r="M17" s="145"/>
      <c r="N17" s="145"/>
      <c r="O17" s="145"/>
      <c r="P17" s="145"/>
      <c r="Q17" s="153"/>
      <c r="R17" s="153"/>
      <c r="S17" s="153"/>
      <c r="T17" s="153"/>
      <c r="U17" s="153"/>
      <c r="V17" s="153"/>
      <c r="W17" s="153"/>
      <c r="Y17" s="182"/>
      <c r="Z17" s="182"/>
      <c r="AA17" s="182"/>
      <c r="AB17" s="182"/>
      <c r="AC17" s="182"/>
      <c r="AD17" s="182"/>
      <c r="AE17" s="182"/>
      <c r="AF17" s="182"/>
      <c r="AG17" s="182"/>
      <c r="AI17" s="182"/>
      <c r="AJ17" s="182"/>
      <c r="AK17" s="182"/>
      <c r="AL17" s="182"/>
      <c r="AM17" s="182"/>
      <c r="AN17" s="182"/>
      <c r="AO17" s="182"/>
      <c r="AP17" s="182"/>
    </row>
    <row r="18" spans="2:60" s="62" customFormat="1" ht="20.25" hidden="1" customHeight="1" outlineLevel="2">
      <c r="B18" s="89"/>
      <c r="C18" s="90">
        <f>C20+D22+D23+D21</f>
        <v>216.89999999999998</v>
      </c>
      <c r="D18" s="90">
        <f>D20+D22+D23+D21</f>
        <v>230.29999999999995</v>
      </c>
      <c r="E18" s="90">
        <v>169.8</v>
      </c>
      <c r="F18" s="90">
        <v>185.2</v>
      </c>
      <c r="G18" s="90">
        <v>31.25</v>
      </c>
      <c r="H18" s="90">
        <v>220</v>
      </c>
      <c r="I18" s="90">
        <v>240</v>
      </c>
      <c r="J18" s="90">
        <v>316</v>
      </c>
      <c r="K18" s="146"/>
      <c r="L18" s="90">
        <v>79.5</v>
      </c>
      <c r="M18" s="90">
        <v>109</v>
      </c>
      <c r="N18" s="90">
        <v>122</v>
      </c>
      <c r="O18" s="90">
        <v>146</v>
      </c>
      <c r="P18" s="90">
        <v>160</v>
      </c>
      <c r="Q18" s="90">
        <v>190.9</v>
      </c>
      <c r="R18" s="90">
        <v>91.82</v>
      </c>
      <c r="S18" s="90">
        <v>142.15</v>
      </c>
      <c r="T18" s="90"/>
      <c r="U18" s="90">
        <v>183.64</v>
      </c>
      <c r="V18" s="90"/>
      <c r="W18" s="90">
        <v>284.3</v>
      </c>
      <c r="X18" s="167"/>
      <c r="Y18" s="90">
        <v>29</v>
      </c>
      <c r="Z18" s="90">
        <v>83</v>
      </c>
      <c r="AA18" s="90">
        <v>102</v>
      </c>
      <c r="AB18" s="90">
        <v>205</v>
      </c>
      <c r="AC18" s="90">
        <v>116</v>
      </c>
      <c r="AD18" s="90">
        <v>96</v>
      </c>
      <c r="AE18" s="90">
        <v>127</v>
      </c>
      <c r="AF18" s="90">
        <v>146</v>
      </c>
      <c r="AG18" s="90">
        <v>191</v>
      </c>
      <c r="AH18" s="167"/>
      <c r="AI18" s="90">
        <v>115.79</v>
      </c>
      <c r="AJ18" s="90">
        <v>139.71</v>
      </c>
      <c r="AK18" s="90">
        <v>231.58</v>
      </c>
      <c r="AL18" s="90">
        <v>279.42</v>
      </c>
      <c r="AM18" s="90">
        <v>262.95999999999998</v>
      </c>
      <c r="AN18" s="90">
        <v>312.42</v>
      </c>
      <c r="AO18" s="90">
        <v>240.66</v>
      </c>
      <c r="AP18" s="90">
        <v>308.61</v>
      </c>
      <c r="AQ18" s="167"/>
      <c r="AR18" s="167"/>
    </row>
    <row r="19" spans="2:60" s="62" customFormat="1" ht="20.25" hidden="1" customHeight="1" outlineLevel="2">
      <c r="B19" s="91" t="s">
        <v>603</v>
      </c>
      <c r="C19" s="92"/>
      <c r="D19" s="93"/>
      <c r="E19" s="93"/>
      <c r="F19" s="93"/>
      <c r="G19" s="94"/>
      <c r="H19" s="94"/>
      <c r="I19" s="94"/>
      <c r="J19" s="94"/>
      <c r="K19"/>
      <c r="L19" s="147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Y19" s="147"/>
      <c r="Z19" s="147"/>
      <c r="AA19" s="147"/>
      <c r="AB19" s="147"/>
      <c r="AC19" s="147"/>
      <c r="AD19" s="147"/>
      <c r="AE19" s="147"/>
      <c r="AF19" s="147"/>
      <c r="AG19" s="147"/>
      <c r="AI19" s="147"/>
      <c r="AJ19" s="147"/>
      <c r="AK19" s="147"/>
      <c r="AL19" s="147"/>
      <c r="AM19" s="147"/>
      <c r="AN19" s="147"/>
      <c r="AO19" s="147"/>
      <c r="AP19" s="147"/>
    </row>
    <row r="20" spans="2:60" customFormat="1" ht="24" hidden="1" customHeight="1" outlineLevel="2">
      <c r="B20" s="95" t="s">
        <v>494</v>
      </c>
      <c r="C20" s="96">
        <v>187.3</v>
      </c>
      <c r="D20" s="97">
        <v>200.7</v>
      </c>
      <c r="G20" s="74"/>
      <c r="H20" s="74"/>
      <c r="I20" s="74"/>
      <c r="J20" s="74"/>
      <c r="K20" s="149"/>
      <c r="L20" s="150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I20" s="149"/>
      <c r="AJ20" s="149"/>
      <c r="AK20" s="149"/>
      <c r="AL20" s="149"/>
      <c r="AM20" s="149"/>
      <c r="AN20" s="149"/>
      <c r="AO20" s="149"/>
      <c r="AP20" s="149"/>
    </row>
    <row r="21" spans="2:60" customFormat="1" ht="41.25" hidden="1" customHeight="1" outlineLevel="2">
      <c r="B21" s="1427" t="s">
        <v>604</v>
      </c>
      <c r="C21" s="1427"/>
      <c r="D21" s="98">
        <v>22.2</v>
      </c>
      <c r="E21" s="99"/>
      <c r="F21" s="99"/>
      <c r="G21" s="100"/>
      <c r="H21" s="100"/>
      <c r="I21" s="100"/>
      <c r="J21" s="100"/>
      <c r="L21" s="74"/>
      <c r="M21" s="99"/>
      <c r="N21" s="99"/>
      <c r="O21" s="99"/>
      <c r="P21" s="99"/>
      <c r="Q21" s="99"/>
    </row>
    <row r="22" spans="2:60" customFormat="1" ht="41.25" hidden="1" customHeight="1" outlineLevel="2">
      <c r="B22" s="1427" t="s">
        <v>605</v>
      </c>
      <c r="C22" s="1427"/>
      <c r="D22" s="98">
        <v>4.7</v>
      </c>
      <c r="G22" s="74"/>
      <c r="H22" s="74"/>
      <c r="I22" s="74"/>
      <c r="J22" s="74"/>
      <c r="K22" s="151"/>
      <c r="L22" s="74"/>
    </row>
    <row r="23" spans="2:60" customFormat="1" ht="41.25" hidden="1" customHeight="1" outlineLevel="2">
      <c r="B23" s="1428" t="s">
        <v>606</v>
      </c>
      <c r="C23" s="1428"/>
      <c r="D23" s="101">
        <v>2.7</v>
      </c>
      <c r="G23" s="74"/>
      <c r="H23" s="74"/>
      <c r="I23" s="74"/>
      <c r="J23" s="74"/>
      <c r="L23" s="74"/>
    </row>
    <row r="24" spans="2:60" customFormat="1" ht="15" hidden="1" customHeight="1" outlineLevel="1">
      <c r="C24" t="s">
        <v>607</v>
      </c>
      <c r="D24">
        <v>1.1000000000000001</v>
      </c>
      <c r="G24" s="74"/>
      <c r="H24" s="102" t="s">
        <v>462</v>
      </c>
      <c r="I24" s="74"/>
      <c r="J24" s="74"/>
      <c r="L24" s="74"/>
    </row>
    <row r="25" spans="2:60" customFormat="1" hidden="1" outlineLevel="1">
      <c r="B25" s="103" t="s">
        <v>458</v>
      </c>
      <c r="C25" s="102" t="s">
        <v>608</v>
      </c>
      <c r="G25" s="74"/>
      <c r="H25" s="102">
        <v>1.05</v>
      </c>
      <c r="I25" s="74"/>
      <c r="J25" s="74"/>
      <c r="L25" s="152"/>
      <c r="M25" s="64"/>
      <c r="N25" s="64"/>
      <c r="O25" s="64"/>
      <c r="P25" s="64"/>
      <c r="Q25" s="64"/>
      <c r="R25" s="168">
        <v>45139</v>
      </c>
      <c r="S25" s="64"/>
      <c r="T25" s="64"/>
      <c r="U25" s="64">
        <v>1.1000000000000001</v>
      </c>
      <c r="V25" s="64"/>
      <c r="W25" s="64"/>
      <c r="AI25" s="188">
        <v>45139</v>
      </c>
      <c r="AK25" s="189">
        <v>1.1000000000000001</v>
      </c>
    </row>
    <row r="26" spans="2:60" customFormat="1" hidden="1" outlineLevel="1">
      <c r="B26" s="1434" t="s">
        <v>609</v>
      </c>
      <c r="C26" s="1429" t="s">
        <v>483</v>
      </c>
      <c r="D26" s="1430"/>
      <c r="E26" s="1429" t="s">
        <v>484</v>
      </c>
      <c r="F26" s="1430"/>
      <c r="G26" s="1438" t="s">
        <v>485</v>
      </c>
      <c r="H26" s="1414" t="s">
        <v>486</v>
      </c>
      <c r="I26" s="1414"/>
      <c r="J26" s="1414"/>
      <c r="L26" s="1441" t="s">
        <v>523</v>
      </c>
      <c r="M26" s="1431" t="s">
        <v>555</v>
      </c>
      <c r="N26" s="1432"/>
      <c r="O26" s="1432"/>
      <c r="P26" s="1433"/>
      <c r="Q26" s="1460" t="s">
        <v>525</v>
      </c>
      <c r="R26" s="1347" t="s">
        <v>526</v>
      </c>
      <c r="S26" s="1347"/>
      <c r="T26" s="1347"/>
      <c r="U26" s="1347"/>
      <c r="V26" s="1347"/>
      <c r="W26" s="1347"/>
      <c r="X26" s="61"/>
      <c r="Y26" s="1451" t="s">
        <v>556</v>
      </c>
      <c r="Z26" s="1451"/>
      <c r="AA26" s="1451"/>
      <c r="AB26" s="1451"/>
      <c r="AC26" s="1451"/>
      <c r="AD26" s="1451"/>
      <c r="AE26" s="1451"/>
      <c r="AF26" s="1451"/>
      <c r="AG26" s="1451"/>
      <c r="AH26" s="61"/>
      <c r="AI26" s="1347" t="s">
        <v>557</v>
      </c>
      <c r="AJ26" s="1347"/>
      <c r="AK26" s="1347"/>
      <c r="AL26" s="1347"/>
      <c r="AM26" s="1347"/>
      <c r="AN26" s="1347"/>
      <c r="AO26" s="1347"/>
      <c r="AP26" s="1347"/>
      <c r="AR26" s="1372" t="s">
        <v>219</v>
      </c>
      <c r="AS26" s="1347" t="s">
        <v>610</v>
      </c>
      <c r="AT26" s="1347"/>
      <c r="AU26" s="1347"/>
      <c r="AV26" s="1347"/>
      <c r="AW26" s="1347"/>
      <c r="AX26" s="1347"/>
      <c r="AY26" s="1347"/>
      <c r="AZ26" s="1347"/>
      <c r="BA26" s="1347"/>
      <c r="BB26" s="1347"/>
      <c r="BC26" s="1347"/>
      <c r="BD26" s="1347"/>
      <c r="BE26" s="1347"/>
      <c r="BF26" s="1347"/>
      <c r="BG26" s="1347"/>
      <c r="BH26" s="1347"/>
    </row>
    <row r="27" spans="2:60" customFormat="1" ht="45" hidden="1" outlineLevel="1">
      <c r="B27" s="1435"/>
      <c r="C27" s="1437" t="s">
        <v>487</v>
      </c>
      <c r="D27" s="1437" t="s">
        <v>488</v>
      </c>
      <c r="E27" s="1437" t="s">
        <v>487</v>
      </c>
      <c r="F27" s="1437" t="s">
        <v>488</v>
      </c>
      <c r="G27" s="1439"/>
      <c r="H27" s="80" t="s">
        <v>558</v>
      </c>
      <c r="I27" s="80" t="s">
        <v>559</v>
      </c>
      <c r="J27" s="80" t="s">
        <v>560</v>
      </c>
      <c r="L27" s="1442"/>
      <c r="M27" s="1049" t="s">
        <v>561</v>
      </c>
      <c r="N27" s="1051"/>
      <c r="O27" s="1049" t="s">
        <v>527</v>
      </c>
      <c r="P27" s="1051"/>
      <c r="Q27" s="1461"/>
      <c r="R27" s="1058" t="s">
        <v>528</v>
      </c>
      <c r="S27" s="1059"/>
      <c r="T27" s="1187"/>
      <c r="U27" s="1034" t="s">
        <v>529</v>
      </c>
      <c r="V27" s="1034"/>
      <c r="W27" s="1034"/>
      <c r="Y27" s="1412" t="s">
        <v>562</v>
      </c>
      <c r="Z27" s="1413"/>
      <c r="AA27" s="1415" t="s">
        <v>563</v>
      </c>
      <c r="AB27" s="1416"/>
      <c r="AC27" s="1409" t="s">
        <v>564</v>
      </c>
      <c r="AD27" s="1417" t="s">
        <v>565</v>
      </c>
      <c r="AE27" s="1417"/>
      <c r="AF27" s="1417" t="s">
        <v>566</v>
      </c>
      <c r="AG27" s="1417"/>
      <c r="AI27" s="1415" t="s">
        <v>567</v>
      </c>
      <c r="AJ27" s="1416"/>
      <c r="AK27" s="1415" t="s">
        <v>568</v>
      </c>
      <c r="AL27" s="1418"/>
      <c r="AM27" s="1419" t="s">
        <v>569</v>
      </c>
      <c r="AN27" s="1420"/>
      <c r="AO27" s="179" t="s">
        <v>565</v>
      </c>
      <c r="AP27" s="179" t="s">
        <v>566</v>
      </c>
      <c r="AR27" s="1373"/>
      <c r="AS27" s="1421"/>
      <c r="AT27" s="1422"/>
      <c r="AU27" s="1422"/>
      <c r="AV27" s="1422"/>
      <c r="AW27" s="1422"/>
      <c r="AX27" s="1423"/>
      <c r="AY27" s="1421"/>
      <c r="AZ27" s="1422"/>
      <c r="BA27" s="1422"/>
      <c r="BB27" s="1422"/>
      <c r="BC27" s="1422"/>
      <c r="BD27" s="1423"/>
      <c r="BE27" s="1421"/>
      <c r="BF27" s="1423"/>
      <c r="BG27" s="1352"/>
      <c r="BH27" s="1352"/>
    </row>
    <row r="28" spans="2:60" customFormat="1" ht="75" hidden="1" outlineLevel="1">
      <c r="B28" s="1435"/>
      <c r="C28" s="1437"/>
      <c r="D28" s="1437"/>
      <c r="E28" s="1437"/>
      <c r="F28" s="1437"/>
      <c r="G28" s="1440"/>
      <c r="H28" s="81"/>
      <c r="I28" s="81"/>
      <c r="J28" s="81"/>
      <c r="L28" s="1443"/>
      <c r="M28" s="143" t="s">
        <v>530</v>
      </c>
      <c r="N28" s="143" t="s">
        <v>531</v>
      </c>
      <c r="O28" s="143" t="s">
        <v>530</v>
      </c>
      <c r="P28" s="143" t="s">
        <v>531</v>
      </c>
      <c r="Q28" s="161"/>
      <c r="R28" s="164" t="s">
        <v>532</v>
      </c>
      <c r="S28" s="164" t="s">
        <v>533</v>
      </c>
      <c r="T28" s="164" t="s">
        <v>534</v>
      </c>
      <c r="U28" s="164" t="s">
        <v>532</v>
      </c>
      <c r="V28" s="164" t="s">
        <v>533</v>
      </c>
      <c r="W28" s="164" t="s">
        <v>534</v>
      </c>
      <c r="Y28" s="179" t="s">
        <v>570</v>
      </c>
      <c r="Z28" s="179" t="s">
        <v>571</v>
      </c>
      <c r="AA28" s="178" t="s">
        <v>572</v>
      </c>
      <c r="AB28" s="178" t="s">
        <v>573</v>
      </c>
      <c r="AC28" s="1410"/>
      <c r="AD28" s="178" t="s">
        <v>574</v>
      </c>
      <c r="AE28" s="178" t="s">
        <v>575</v>
      </c>
      <c r="AF28" s="178" t="s">
        <v>574</v>
      </c>
      <c r="AG28" s="178" t="s">
        <v>575</v>
      </c>
      <c r="AI28" s="187" t="s">
        <v>576</v>
      </c>
      <c r="AJ28" s="179" t="s">
        <v>577</v>
      </c>
      <c r="AK28" s="179" t="s">
        <v>576</v>
      </c>
      <c r="AL28" s="179" t="s">
        <v>577</v>
      </c>
      <c r="AM28" s="179" t="s">
        <v>576</v>
      </c>
      <c r="AN28" s="179" t="s">
        <v>577</v>
      </c>
      <c r="AO28" s="179" t="s">
        <v>578</v>
      </c>
      <c r="AP28" s="179" t="s">
        <v>578</v>
      </c>
      <c r="AR28" s="1373"/>
      <c r="AS28" s="1446"/>
      <c r="AT28" s="1447"/>
      <c r="AU28" s="1447"/>
      <c r="AV28" s="1447"/>
      <c r="AW28" s="1447"/>
      <c r="AX28" s="1448"/>
      <c r="AY28" s="1446"/>
      <c r="AZ28" s="1447"/>
      <c r="BA28" s="1447"/>
      <c r="BB28" s="1447"/>
      <c r="BC28" s="1447"/>
      <c r="BD28" s="1448"/>
      <c r="BE28" s="1446"/>
      <c r="BF28" s="1448"/>
      <c r="BG28" s="1446"/>
      <c r="BH28" s="1448"/>
    </row>
    <row r="29" spans="2:60" customFormat="1" ht="25.5" hidden="1" customHeight="1" outlineLevel="1">
      <c r="B29" s="1435"/>
      <c r="C29" s="1360" t="s">
        <v>123</v>
      </c>
      <c r="D29" s="1360"/>
      <c r="E29" s="1360" t="s">
        <v>123</v>
      </c>
      <c r="F29" s="1360"/>
      <c r="G29" s="82" t="s">
        <v>579</v>
      </c>
      <c r="H29" s="1360" t="s">
        <v>580</v>
      </c>
      <c r="I29" s="1360"/>
      <c r="J29" s="1360"/>
      <c r="L29" s="143" t="s">
        <v>581</v>
      </c>
      <c r="M29" s="144" t="s">
        <v>123</v>
      </c>
      <c r="N29" s="144" t="s">
        <v>123</v>
      </c>
      <c r="O29" s="144" t="s">
        <v>123</v>
      </c>
      <c r="P29" s="144" t="s">
        <v>123</v>
      </c>
      <c r="Q29" s="165" t="s">
        <v>123</v>
      </c>
      <c r="R29" s="1360" t="s">
        <v>582</v>
      </c>
      <c r="S29" s="1360"/>
      <c r="T29" s="1360"/>
      <c r="U29" s="1360"/>
      <c r="V29" s="1360"/>
      <c r="W29" s="1360"/>
      <c r="Y29" s="1411" t="s">
        <v>583</v>
      </c>
      <c r="Z29" s="1398"/>
      <c r="AA29" s="1398"/>
      <c r="AB29" s="1399"/>
      <c r="AC29" s="180" t="s">
        <v>584</v>
      </c>
      <c r="AD29" s="1411" t="s">
        <v>585</v>
      </c>
      <c r="AE29" s="1398"/>
      <c r="AF29" s="1398"/>
      <c r="AG29" s="1399"/>
      <c r="AI29" s="1411" t="s">
        <v>582</v>
      </c>
      <c r="AJ29" s="1398"/>
      <c r="AK29" s="1398"/>
      <c r="AL29" s="1398"/>
      <c r="AM29" s="1411" t="s">
        <v>582</v>
      </c>
      <c r="AN29" s="1399"/>
      <c r="AO29" s="1411" t="s">
        <v>582</v>
      </c>
      <c r="AP29" s="1398"/>
      <c r="AR29" s="1373"/>
      <c r="AS29" s="1412" t="s">
        <v>611</v>
      </c>
      <c r="AT29" s="1449"/>
      <c r="AU29" s="1449"/>
      <c r="AV29" s="1449"/>
      <c r="AW29" s="1449"/>
      <c r="AX29" s="1413"/>
      <c r="AY29" s="1412" t="s">
        <v>612</v>
      </c>
      <c r="AZ29" s="1449"/>
      <c r="BA29" s="1449"/>
      <c r="BB29" s="1449"/>
      <c r="BC29" s="1449"/>
      <c r="BD29" s="1413"/>
      <c r="BE29" s="1412" t="s">
        <v>613</v>
      </c>
      <c r="BF29" s="1413"/>
      <c r="BG29" s="1450" t="s">
        <v>614</v>
      </c>
      <c r="BH29" s="1450"/>
    </row>
    <row r="30" spans="2:60" customFormat="1" ht="84" hidden="1" outlineLevel="1">
      <c r="B30" s="1436"/>
      <c r="C30" s="84" t="s">
        <v>586</v>
      </c>
      <c r="D30" s="85"/>
      <c r="E30" s="84" t="s">
        <v>587</v>
      </c>
      <c r="F30" s="85"/>
      <c r="G30" s="86" t="s">
        <v>489</v>
      </c>
      <c r="H30" s="86" t="s">
        <v>490</v>
      </c>
      <c r="I30" s="153" t="s">
        <v>491</v>
      </c>
      <c r="J30" s="153" t="s">
        <v>492</v>
      </c>
      <c r="L30" s="86" t="s">
        <v>535</v>
      </c>
      <c r="M30" s="145" t="s">
        <v>588</v>
      </c>
      <c r="N30" s="145" t="s">
        <v>589</v>
      </c>
      <c r="O30" s="145" t="s">
        <v>590</v>
      </c>
      <c r="P30" s="145" t="s">
        <v>591</v>
      </c>
      <c r="Q30" s="153" t="s">
        <v>537</v>
      </c>
      <c r="R30" s="1424" t="s">
        <v>592</v>
      </c>
      <c r="S30" s="1425"/>
      <c r="T30" s="166"/>
      <c r="U30" s="1424" t="s">
        <v>593</v>
      </c>
      <c r="V30" s="1426"/>
      <c r="W30" s="1425"/>
      <c r="X30" s="62"/>
      <c r="Y30" s="181" t="s">
        <v>594</v>
      </c>
      <c r="Z30" s="181" t="s">
        <v>595</v>
      </c>
      <c r="AA30" s="181" t="s">
        <v>596</v>
      </c>
      <c r="AB30" s="181" t="s">
        <v>597</v>
      </c>
      <c r="AC30" s="181" t="s">
        <v>598</v>
      </c>
      <c r="AD30" s="181" t="s">
        <v>599</v>
      </c>
      <c r="AE30" s="181" t="s">
        <v>600</v>
      </c>
      <c r="AF30" s="181" t="s">
        <v>601</v>
      </c>
      <c r="AG30" s="181" t="s">
        <v>602</v>
      </c>
      <c r="AH30" s="62"/>
      <c r="AI30" s="181"/>
      <c r="AJ30" s="181"/>
      <c r="AK30" s="181"/>
      <c r="AL30" s="181"/>
      <c r="AM30" s="181"/>
      <c r="AN30" s="181"/>
      <c r="AO30" s="181"/>
      <c r="AP30" s="181"/>
      <c r="AR30" s="1373"/>
      <c r="AS30" s="1411" t="s">
        <v>98</v>
      </c>
      <c r="AT30" s="1398"/>
      <c r="AU30" s="1398"/>
      <c r="AV30" s="1398"/>
      <c r="AW30" s="1398"/>
      <c r="AX30" s="1398"/>
      <c r="AY30" s="1398"/>
      <c r="AZ30" s="1398"/>
      <c r="BA30" s="1398"/>
      <c r="BB30" s="1398"/>
      <c r="BC30" s="1398"/>
      <c r="BD30" s="1398"/>
      <c r="BE30" s="1398"/>
      <c r="BF30" s="1398"/>
      <c r="BG30" s="1247" t="s">
        <v>98</v>
      </c>
      <c r="BH30" s="1247"/>
    </row>
    <row r="31" spans="2:60" s="63" customFormat="1" ht="42" hidden="1" customHeight="1" outlineLevel="2">
      <c r="B31" s="104" t="s">
        <v>540</v>
      </c>
      <c r="C31" s="105">
        <v>40650</v>
      </c>
      <c r="D31" s="105">
        <v>42850</v>
      </c>
      <c r="E31" s="105">
        <v>38450</v>
      </c>
      <c r="F31" s="105">
        <v>40650</v>
      </c>
      <c r="G31" s="106">
        <v>12950</v>
      </c>
      <c r="H31" s="105">
        <f>CEILING(H33*$H$25,50)</f>
        <v>41950</v>
      </c>
      <c r="I31" s="105">
        <f>CEILING(I33*$H$25,50)</f>
        <v>47200</v>
      </c>
      <c r="J31" s="105">
        <f>CEILING(J33*$H$25,50)</f>
        <v>58750</v>
      </c>
      <c r="K31" s="154"/>
      <c r="L31" s="106">
        <v>15950</v>
      </c>
      <c r="M31" s="105">
        <v>23050</v>
      </c>
      <c r="N31" s="105">
        <v>26350</v>
      </c>
      <c r="O31" s="105">
        <v>30750</v>
      </c>
      <c r="P31" s="105">
        <v>32950</v>
      </c>
      <c r="Q31" s="105">
        <v>46150</v>
      </c>
      <c r="R31" s="169">
        <f>CEILING(R33*$U$25,50)</f>
        <v>18650</v>
      </c>
      <c r="S31" s="169">
        <f>CEILING(S33*$U$25,50)</f>
        <v>26350</v>
      </c>
      <c r="T31" s="169">
        <f>R31+(S31-R31)*2</f>
        <v>34050</v>
      </c>
      <c r="U31" s="169">
        <f>CEILING(U33*$U$25,50)</f>
        <v>34050</v>
      </c>
      <c r="V31" s="169">
        <f>U31+(W31-U31)/2</f>
        <v>43400</v>
      </c>
      <c r="W31" s="169">
        <f>CEILING(W33*$U$25,50)</f>
        <v>52750</v>
      </c>
      <c r="Y31" s="105">
        <v>9850</v>
      </c>
      <c r="Z31" s="105">
        <v>24150</v>
      </c>
      <c r="AA31" s="105">
        <v>24150</v>
      </c>
      <c r="AB31" s="105">
        <v>48350</v>
      </c>
      <c r="AC31" s="105">
        <v>28550</v>
      </c>
      <c r="AD31" s="105">
        <v>24150</v>
      </c>
      <c r="AE31" s="105">
        <v>29650</v>
      </c>
      <c r="AF31" s="105">
        <v>37350</v>
      </c>
      <c r="AG31" s="105">
        <v>49450</v>
      </c>
      <c r="AH31" s="106">
        <f>CEILING(AH18*$B$9*$B$6*$B$7,50)</f>
        <v>0</v>
      </c>
      <c r="AI31" s="190">
        <f>CEILING(AI33*$AK$25,50)</f>
        <v>21950</v>
      </c>
      <c r="AJ31" s="190">
        <f t="shared" ref="AJ31:AP31" si="0">CEILING(AJ33*$AK$25,50)</f>
        <v>26350</v>
      </c>
      <c r="AK31" s="190">
        <f t="shared" si="0"/>
        <v>42850</v>
      </c>
      <c r="AL31" s="190">
        <f t="shared" si="0"/>
        <v>51650</v>
      </c>
      <c r="AM31" s="190">
        <f t="shared" si="0"/>
        <v>49450</v>
      </c>
      <c r="AN31" s="190">
        <f t="shared" si="0"/>
        <v>58250</v>
      </c>
      <c r="AO31" s="190">
        <f t="shared" si="0"/>
        <v>45050</v>
      </c>
      <c r="AP31" s="190">
        <f t="shared" si="0"/>
        <v>57150</v>
      </c>
      <c r="AR31" s="1393"/>
      <c r="AS31" s="192" t="s">
        <v>615</v>
      </c>
      <c r="AT31" s="193" t="s">
        <v>616</v>
      </c>
      <c r="AU31" s="192" t="s">
        <v>617</v>
      </c>
      <c r="AV31" s="193" t="s">
        <v>618</v>
      </c>
      <c r="AW31" s="192" t="s">
        <v>619</v>
      </c>
      <c r="AX31" s="193" t="s">
        <v>620</v>
      </c>
      <c r="AY31" s="192" t="s">
        <v>615</v>
      </c>
      <c r="AZ31" s="193" t="s">
        <v>616</v>
      </c>
      <c r="BA31" s="192" t="s">
        <v>621</v>
      </c>
      <c r="BB31" s="193" t="s">
        <v>618</v>
      </c>
      <c r="BC31" s="192" t="s">
        <v>619</v>
      </c>
      <c r="BD31" s="193" t="s">
        <v>620</v>
      </c>
      <c r="BE31" s="193" t="s">
        <v>615</v>
      </c>
      <c r="BF31" s="193" t="s">
        <v>616</v>
      </c>
      <c r="BG31" s="193" t="s">
        <v>622</v>
      </c>
      <c r="BH31" s="193" t="s">
        <v>616</v>
      </c>
    </row>
    <row r="32" spans="2:60" customFormat="1" ht="31.5" hidden="1" customHeight="1" outlineLevel="2">
      <c r="B32" s="1452" t="s">
        <v>606</v>
      </c>
      <c r="C32" s="1453"/>
      <c r="D32" s="107">
        <v>700</v>
      </c>
      <c r="E32" s="74"/>
      <c r="F32" s="74"/>
      <c r="G32" s="74"/>
      <c r="H32" s="74"/>
      <c r="I32" s="74"/>
      <c r="J32" s="74"/>
      <c r="K32" s="151"/>
      <c r="L32" s="74"/>
      <c r="R32" s="124" t="s">
        <v>623</v>
      </c>
      <c r="Y32" s="170">
        <f>Y31/Y57-1</f>
        <v>0.65546218487394947</v>
      </c>
      <c r="AG32" s="170"/>
      <c r="AI32" s="124" t="s">
        <v>623</v>
      </c>
      <c r="AR32" s="194" t="s">
        <v>624</v>
      </c>
      <c r="AS32" s="195">
        <v>9780</v>
      </c>
      <c r="AT32" s="195">
        <v>10840</v>
      </c>
      <c r="AU32" s="195">
        <v>10840</v>
      </c>
      <c r="AV32" s="195">
        <v>12350</v>
      </c>
      <c r="AW32" s="195">
        <v>12350</v>
      </c>
      <c r="AX32" s="195">
        <v>13800</v>
      </c>
      <c r="AY32" s="195">
        <v>11360</v>
      </c>
      <c r="AZ32" s="195">
        <v>12800</v>
      </c>
      <c r="BA32" s="195">
        <v>12800</v>
      </c>
      <c r="BB32" s="195">
        <v>14320</v>
      </c>
      <c r="BC32" s="195">
        <v>14320</v>
      </c>
      <c r="BD32" s="195">
        <v>15750</v>
      </c>
      <c r="BE32" s="198">
        <v>23190</v>
      </c>
      <c r="BF32" s="198">
        <v>25610</v>
      </c>
      <c r="BG32" s="198">
        <v>29550</v>
      </c>
      <c r="BH32" s="198">
        <v>36980</v>
      </c>
    </row>
    <row r="33" spans="1:50" customFormat="1" ht="15.75" hidden="1" outlineLevel="2">
      <c r="B33" s="108"/>
      <c r="C33" s="109"/>
      <c r="D33" s="109"/>
      <c r="E33" s="109"/>
      <c r="F33" s="109"/>
      <c r="G33" s="109"/>
      <c r="H33" s="106">
        <v>39950</v>
      </c>
      <c r="I33" s="106">
        <v>44950</v>
      </c>
      <c r="J33" s="106">
        <v>55950</v>
      </c>
      <c r="K33" s="151"/>
      <c r="L33" s="109"/>
      <c r="M33" s="109"/>
      <c r="N33" s="109"/>
      <c r="O33" s="109"/>
      <c r="P33" s="109"/>
      <c r="Q33" s="109"/>
      <c r="R33" s="106">
        <v>16950</v>
      </c>
      <c r="S33" s="106">
        <v>23950</v>
      </c>
      <c r="T33" s="106"/>
      <c r="U33" s="106">
        <v>30950</v>
      </c>
      <c r="V33" s="106"/>
      <c r="W33" s="106">
        <v>47950</v>
      </c>
      <c r="X33" s="109"/>
      <c r="Y33" s="109">
        <v>5081</v>
      </c>
      <c r="Z33" s="109"/>
      <c r="AC33" s="142"/>
      <c r="AI33" s="106">
        <v>19950</v>
      </c>
      <c r="AJ33" s="106">
        <v>23950</v>
      </c>
      <c r="AK33" s="106">
        <v>38950</v>
      </c>
      <c r="AL33" s="106">
        <v>46950</v>
      </c>
      <c r="AM33" s="106">
        <v>44950</v>
      </c>
      <c r="AN33" s="106">
        <v>52950</v>
      </c>
      <c r="AO33" s="106">
        <v>40950</v>
      </c>
      <c r="AP33" s="106">
        <v>51950</v>
      </c>
    </row>
    <row r="34" spans="1:50" customFormat="1" hidden="1" outlineLevel="2">
      <c r="A34" s="1477"/>
      <c r="B34" s="1293"/>
      <c r="C34" s="1431" t="s">
        <v>625</v>
      </c>
      <c r="D34" s="1432"/>
      <c r="E34" s="74"/>
      <c r="F34" s="74"/>
      <c r="G34" s="74"/>
      <c r="H34" s="110"/>
      <c r="I34" s="110"/>
      <c r="J34" s="110"/>
      <c r="K34" s="151"/>
      <c r="L34" s="74"/>
      <c r="AW34" s="196" t="s">
        <v>626</v>
      </c>
      <c r="AX34">
        <v>690</v>
      </c>
    </row>
    <row r="35" spans="1:50" customFormat="1" hidden="1" outlineLevel="2">
      <c r="A35" s="1078"/>
      <c r="B35" s="1478"/>
      <c r="C35" s="111" t="s">
        <v>497</v>
      </c>
      <c r="D35" s="111" t="s">
        <v>498</v>
      </c>
      <c r="E35" s="74"/>
      <c r="F35" s="74"/>
      <c r="G35" s="74"/>
      <c r="H35" s="112">
        <f>H31/H33-1</f>
        <v>5.0062578222778376E-2</v>
      </c>
      <c r="I35" s="112">
        <f>I31/I33-1</f>
        <v>5.0055617352614101E-2</v>
      </c>
      <c r="J35" s="112">
        <f>J31/J33-1</f>
        <v>5.0044682752457659E-2</v>
      </c>
      <c r="K35" s="151"/>
      <c r="L35" s="74"/>
      <c r="R35" s="170">
        <f>R31/R33-1</f>
        <v>0.10029498525073755</v>
      </c>
      <c r="S35" s="170">
        <f>S31/S33-1</f>
        <v>0.10020876826722347</v>
      </c>
      <c r="T35" s="170"/>
      <c r="U35" s="170">
        <f>U31/U33-1</f>
        <v>0.10016155088852985</v>
      </c>
      <c r="V35" s="170"/>
      <c r="W35" s="170">
        <f>W31/W33-1</f>
        <v>0.10010427528675714</v>
      </c>
      <c r="AI35" s="170">
        <f>AI31/AI33-1</f>
        <v>0.10025062656641603</v>
      </c>
      <c r="AJ35" s="170">
        <f t="shared" ref="AJ35:AP35" si="1">AJ31/AJ33-1</f>
        <v>0.10020876826722347</v>
      </c>
      <c r="AK35" s="170">
        <f t="shared" si="1"/>
        <v>0.1001283697047497</v>
      </c>
      <c r="AL35" s="170">
        <f t="shared" si="1"/>
        <v>0.10010649627263035</v>
      </c>
      <c r="AM35" s="170">
        <f t="shared" si="1"/>
        <v>0.10011123470522798</v>
      </c>
      <c r="AN35" s="170">
        <f t="shared" si="1"/>
        <v>0.10009442870632679</v>
      </c>
      <c r="AO35" s="170">
        <f t="shared" si="1"/>
        <v>0.10012210012210021</v>
      </c>
      <c r="AP35" s="170">
        <f t="shared" si="1"/>
        <v>0.10009624639076042</v>
      </c>
      <c r="AW35" s="196" t="s">
        <v>627</v>
      </c>
      <c r="AX35">
        <v>985</v>
      </c>
    </row>
    <row r="36" spans="1:50" customFormat="1" hidden="1" outlineLevel="2">
      <c r="A36" s="1032" t="s">
        <v>96</v>
      </c>
      <c r="B36" s="1052"/>
      <c r="C36" s="114" t="s">
        <v>123</v>
      </c>
      <c r="D36" s="114" t="s">
        <v>123</v>
      </c>
      <c r="E36" s="74"/>
      <c r="F36" s="74"/>
      <c r="G36" s="74"/>
      <c r="H36" s="74"/>
      <c r="I36" s="74"/>
      <c r="J36" s="74"/>
      <c r="K36" s="151"/>
      <c r="L36" s="74"/>
      <c r="AW36" s="196" t="s">
        <v>628</v>
      </c>
      <c r="AX36">
        <v>1290</v>
      </c>
    </row>
    <row r="37" spans="1:50" customFormat="1" hidden="1" outlineLevel="2">
      <c r="A37" s="1032" t="s">
        <v>100</v>
      </c>
      <c r="B37" s="1052"/>
      <c r="C37" s="114" t="s">
        <v>102</v>
      </c>
      <c r="D37" s="114" t="s">
        <v>102</v>
      </c>
      <c r="E37" s="74"/>
      <c r="F37" s="74"/>
      <c r="G37" s="74"/>
      <c r="H37" s="74"/>
      <c r="I37" s="74"/>
      <c r="J37" s="74"/>
      <c r="K37" s="151"/>
      <c r="L37" s="74"/>
    </row>
    <row r="38" spans="1:50" customFormat="1" hidden="1" outlineLevel="2">
      <c r="A38" s="1482" t="s">
        <v>146</v>
      </c>
      <c r="B38" s="115" t="s">
        <v>104</v>
      </c>
      <c r="C38" s="116" t="s">
        <v>368</v>
      </c>
      <c r="D38" s="116"/>
      <c r="E38" s="74"/>
      <c r="F38" s="74"/>
      <c r="G38" s="74"/>
      <c r="H38" s="74"/>
      <c r="I38" s="74"/>
      <c r="J38" s="74"/>
      <c r="K38" s="151"/>
      <c r="L38" s="74"/>
      <c r="R38" s="99"/>
      <c r="S38" s="99"/>
      <c r="T38" s="99"/>
      <c r="U38" s="99"/>
      <c r="V38" s="99"/>
      <c r="W38" s="99"/>
      <c r="AI38" s="99"/>
    </row>
    <row r="39" spans="1:50" customFormat="1" ht="21" hidden="1" outlineLevel="2">
      <c r="A39" s="1158"/>
      <c r="B39" s="117" t="s">
        <v>147</v>
      </c>
      <c r="C39" s="118">
        <v>5400</v>
      </c>
      <c r="D39" s="119"/>
      <c r="E39" s="120">
        <f>C39/C65-1</f>
        <v>0.21348314606741581</v>
      </c>
      <c r="F39" s="74"/>
      <c r="G39" s="74"/>
      <c r="H39" s="74"/>
      <c r="I39" s="74"/>
      <c r="J39" s="74"/>
      <c r="K39" s="151"/>
      <c r="L39" s="74"/>
      <c r="S39">
        <f>S31/R31</f>
        <v>1.4128686327077749</v>
      </c>
      <c r="T39">
        <f>T31/R31</f>
        <v>1.8257372654155497</v>
      </c>
      <c r="V39">
        <f>V31/U31</f>
        <v>1.2745961820851688</v>
      </c>
      <c r="W39">
        <f>W31/U31</f>
        <v>1.5491923641703378</v>
      </c>
    </row>
    <row r="40" spans="1:50" customFormat="1" hidden="1" outlineLevel="2">
      <c r="A40" s="1158"/>
      <c r="B40" s="115" t="s">
        <v>189</v>
      </c>
      <c r="C40" s="116" t="s">
        <v>369</v>
      </c>
      <c r="D40" s="116" t="s">
        <v>369</v>
      </c>
      <c r="E40" s="120" t="e">
        <f t="shared" ref="E40:E49" si="2">C40/C66-1</f>
        <v>#VALUE!</v>
      </c>
      <c r="F40" s="74"/>
      <c r="G40" s="74"/>
      <c r="H40" s="74"/>
      <c r="I40" s="74"/>
      <c r="J40" s="74"/>
      <c r="K40" s="151"/>
      <c r="L40" s="74"/>
    </row>
    <row r="41" spans="1:50" customFormat="1" ht="21" hidden="1" outlineLevel="2">
      <c r="A41" s="1158"/>
      <c r="B41" s="117" t="s">
        <v>147</v>
      </c>
      <c r="C41" s="118">
        <v>5980</v>
      </c>
      <c r="D41" s="118">
        <v>1680</v>
      </c>
      <c r="E41" s="120">
        <f t="shared" si="2"/>
        <v>0.34382022471910112</v>
      </c>
      <c r="F41" s="74"/>
      <c r="G41" s="74"/>
      <c r="H41" s="74"/>
      <c r="I41" s="74"/>
      <c r="J41" s="74"/>
      <c r="K41" s="151"/>
      <c r="L41" s="74"/>
      <c r="S41" s="99">
        <f>S31-R31</f>
        <v>7700</v>
      </c>
    </row>
    <row r="42" spans="1:50" customFormat="1" hidden="1" outlineLevel="2">
      <c r="A42" s="1158"/>
      <c r="B42" s="121" t="s">
        <v>209</v>
      </c>
      <c r="C42" s="116" t="s">
        <v>500</v>
      </c>
      <c r="D42" s="116" t="s">
        <v>375</v>
      </c>
      <c r="E42" s="120" t="e">
        <f t="shared" si="2"/>
        <v>#VALUE!</v>
      </c>
      <c r="F42" s="74"/>
      <c r="G42" s="74"/>
      <c r="H42" s="74"/>
      <c r="I42" s="74"/>
      <c r="J42" s="74"/>
      <c r="K42" s="151"/>
      <c r="L42" s="74"/>
      <c r="W42" s="99">
        <f>W31-U31</f>
        <v>18700</v>
      </c>
    </row>
    <row r="43" spans="1:50" customFormat="1" ht="21" hidden="1" outlineLevel="2">
      <c r="A43" s="1158"/>
      <c r="B43" s="117" t="s">
        <v>147</v>
      </c>
      <c r="C43" s="118">
        <v>5300</v>
      </c>
      <c r="D43" s="118">
        <v>1350</v>
      </c>
      <c r="E43" s="120">
        <f t="shared" si="2"/>
        <v>0.21839080459770122</v>
      </c>
      <c r="F43" s="74"/>
      <c r="G43" s="74"/>
      <c r="H43" s="74"/>
      <c r="I43" s="74"/>
      <c r="J43" s="74"/>
      <c r="K43" s="151"/>
      <c r="L43" s="74"/>
      <c r="S43" s="99"/>
      <c r="W43" s="99">
        <f>W42/2</f>
        <v>9350</v>
      </c>
    </row>
    <row r="44" spans="1:50" customFormat="1" hidden="1" outlineLevel="2">
      <c r="A44" s="1158"/>
      <c r="B44" s="121" t="s">
        <v>105</v>
      </c>
      <c r="C44" s="116" t="s">
        <v>501</v>
      </c>
      <c r="D44" s="116" t="s">
        <v>397</v>
      </c>
      <c r="E44" s="120" t="e">
        <f t="shared" si="2"/>
        <v>#VALUE!</v>
      </c>
      <c r="F44" s="74"/>
      <c r="G44" s="74"/>
      <c r="H44" s="74"/>
      <c r="I44" s="74"/>
      <c r="J44" s="74"/>
      <c r="K44" s="151"/>
      <c r="L44" s="74"/>
    </row>
    <row r="45" spans="1:50" customFormat="1" ht="21" hidden="1" outlineLevel="2">
      <c r="A45" s="1158"/>
      <c r="B45" s="117" t="s">
        <v>147</v>
      </c>
      <c r="C45" s="118">
        <v>5300</v>
      </c>
      <c r="D45" s="118">
        <v>1350</v>
      </c>
      <c r="E45" s="120">
        <f t="shared" si="2"/>
        <v>0.21839080459770122</v>
      </c>
      <c r="F45" s="74"/>
      <c r="G45" s="74"/>
      <c r="H45" s="74"/>
      <c r="I45" s="74"/>
      <c r="J45" s="74"/>
      <c r="K45" s="151"/>
      <c r="L45" s="74"/>
      <c r="V45" s="99"/>
    </row>
    <row r="46" spans="1:50" customFormat="1" hidden="1" outlineLevel="2">
      <c r="A46" s="1158"/>
      <c r="B46" s="122" t="s">
        <v>379</v>
      </c>
      <c r="C46" s="116" t="s">
        <v>380</v>
      </c>
      <c r="D46" s="116" t="s">
        <v>380</v>
      </c>
      <c r="E46" s="120" t="e">
        <f t="shared" si="2"/>
        <v>#VALUE!</v>
      </c>
      <c r="F46" s="74"/>
      <c r="G46" s="74"/>
      <c r="H46" s="74"/>
      <c r="I46" s="74"/>
      <c r="J46" s="74"/>
      <c r="K46" s="151"/>
      <c r="L46" s="74"/>
    </row>
    <row r="47" spans="1:50" customFormat="1" ht="21" hidden="1" outlineLevel="2">
      <c r="A47" s="1158"/>
      <c r="B47" s="117" t="s">
        <v>147</v>
      </c>
      <c r="C47" s="118">
        <v>5300</v>
      </c>
      <c r="D47" s="118">
        <v>1350</v>
      </c>
      <c r="E47" s="120">
        <f t="shared" si="2"/>
        <v>0.21839080459770122</v>
      </c>
      <c r="F47" s="74"/>
      <c r="G47" s="74"/>
      <c r="H47" s="74"/>
      <c r="I47" s="74"/>
      <c r="J47" s="74"/>
      <c r="K47" s="151"/>
      <c r="L47" s="74"/>
    </row>
    <row r="48" spans="1:50" customFormat="1" hidden="1" outlineLevel="2">
      <c r="A48" s="1158"/>
      <c r="B48" s="122" t="s">
        <v>382</v>
      </c>
      <c r="C48" s="116" t="s">
        <v>499</v>
      </c>
      <c r="D48" s="116" t="s">
        <v>383</v>
      </c>
      <c r="E48" s="120" t="e">
        <f t="shared" si="2"/>
        <v>#VALUE!</v>
      </c>
      <c r="F48" s="74"/>
      <c r="G48" s="74"/>
      <c r="H48" s="74"/>
      <c r="I48" s="74"/>
      <c r="J48" s="74"/>
      <c r="K48" s="151"/>
      <c r="L48" s="74"/>
    </row>
    <row r="49" spans="1:83" customFormat="1" ht="21" hidden="1" outlineLevel="2">
      <c r="A49" s="1159"/>
      <c r="B49" s="117" t="s">
        <v>147</v>
      </c>
      <c r="C49" s="118">
        <v>5400</v>
      </c>
      <c r="D49" s="118">
        <v>1350</v>
      </c>
      <c r="E49" s="120">
        <f t="shared" si="2"/>
        <v>0.21348314606741581</v>
      </c>
      <c r="F49" s="74"/>
      <c r="G49" s="74"/>
      <c r="H49" s="74"/>
      <c r="I49" s="74"/>
      <c r="J49" s="74"/>
      <c r="K49" s="151"/>
      <c r="L49" s="74"/>
    </row>
    <row r="50" spans="1:83" customFormat="1" ht="15.75" hidden="1" outlineLevel="2">
      <c r="B50" s="108"/>
      <c r="C50" s="108"/>
      <c r="D50" s="123"/>
      <c r="E50" s="74"/>
      <c r="F50" s="74"/>
      <c r="G50" s="74"/>
      <c r="H50" s="74"/>
      <c r="I50" s="74"/>
      <c r="J50" s="74"/>
      <c r="K50" s="151"/>
      <c r="L50" s="74"/>
    </row>
    <row r="51" spans="1:83" customFormat="1" ht="15.75" hidden="1" outlineLevel="2">
      <c r="A51" s="124" t="s">
        <v>305</v>
      </c>
      <c r="B51" t="s">
        <v>629</v>
      </c>
      <c r="C51" s="125"/>
      <c r="D51" s="109"/>
      <c r="E51" s="124"/>
      <c r="F51" s="124"/>
      <c r="G51" s="124"/>
      <c r="H51" s="124"/>
      <c r="I51" s="124"/>
      <c r="J51" s="124"/>
      <c r="K51" s="155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4"/>
      <c r="AB51" s="124"/>
      <c r="AC51" s="124"/>
      <c r="AD51" s="124"/>
      <c r="AE51" s="124"/>
      <c r="AF51" s="124"/>
      <c r="AG51" s="124"/>
      <c r="AH51" s="124"/>
      <c r="AI51" s="124"/>
      <c r="AJ51" s="124"/>
      <c r="AK51" s="124"/>
      <c r="AL51" s="124"/>
      <c r="AM51" s="124"/>
      <c r="AN51" s="124"/>
      <c r="AO51" s="124"/>
      <c r="AP51" s="124"/>
    </row>
    <row r="52" spans="1:83" customFormat="1" hidden="1" outlineLevel="2">
      <c r="A52" s="124"/>
      <c r="B52" s="1486" t="s">
        <v>609</v>
      </c>
      <c r="C52" s="1454" t="s">
        <v>483</v>
      </c>
      <c r="D52" s="1455"/>
      <c r="E52" s="1454" t="s">
        <v>484</v>
      </c>
      <c r="F52" s="1455"/>
      <c r="G52" s="1490" t="s">
        <v>485</v>
      </c>
      <c r="H52" s="1456" t="s">
        <v>486</v>
      </c>
      <c r="I52" s="1456"/>
      <c r="J52" s="1456"/>
      <c r="K52" s="124"/>
      <c r="L52" s="1493" t="s">
        <v>523</v>
      </c>
      <c r="M52" s="1457" t="s">
        <v>555</v>
      </c>
      <c r="N52" s="1458"/>
      <c r="O52" s="1458"/>
      <c r="P52" s="1459"/>
      <c r="Q52" s="1496" t="s">
        <v>525</v>
      </c>
      <c r="R52" s="1456" t="s">
        <v>526</v>
      </c>
      <c r="S52" s="1456"/>
      <c r="T52" s="1456"/>
      <c r="U52" s="1456"/>
      <c r="V52" s="1456"/>
      <c r="W52" s="1456"/>
      <c r="X52" s="171"/>
      <c r="Y52" s="1456" t="s">
        <v>556</v>
      </c>
      <c r="Z52" s="1456"/>
      <c r="AA52" s="1456"/>
      <c r="AB52" s="1456"/>
      <c r="AC52" s="1456"/>
      <c r="AD52" s="1456"/>
      <c r="AE52" s="1456"/>
      <c r="AF52" s="1456"/>
      <c r="AG52" s="1456"/>
      <c r="AH52" s="171"/>
      <c r="AI52" s="1456" t="s">
        <v>557</v>
      </c>
      <c r="AJ52" s="1456"/>
      <c r="AK52" s="1456"/>
      <c r="AL52" s="1456"/>
      <c r="AM52" s="1456"/>
      <c r="AN52" s="1456"/>
      <c r="AO52" s="1456"/>
      <c r="AP52" s="1456"/>
    </row>
    <row r="53" spans="1:83" s="64" customFormat="1" ht="45" hidden="1" outlineLevel="2">
      <c r="A53" s="124"/>
      <c r="B53" s="1487"/>
      <c r="C53" s="1489" t="s">
        <v>487</v>
      </c>
      <c r="D53" s="1489" t="s">
        <v>488</v>
      </c>
      <c r="E53" s="1489" t="s">
        <v>487</v>
      </c>
      <c r="F53" s="1489" t="s">
        <v>488</v>
      </c>
      <c r="G53" s="1491"/>
      <c r="H53" s="126" t="s">
        <v>558</v>
      </c>
      <c r="I53" s="126" t="s">
        <v>559</v>
      </c>
      <c r="J53" s="126" t="s">
        <v>560</v>
      </c>
      <c r="K53" s="124"/>
      <c r="L53" s="1494"/>
      <c r="M53" s="1300" t="s">
        <v>561</v>
      </c>
      <c r="N53" s="1331"/>
      <c r="O53" s="1300" t="s">
        <v>527</v>
      </c>
      <c r="P53" s="1331"/>
      <c r="Q53" s="1497"/>
      <c r="R53" s="1272" t="s">
        <v>528</v>
      </c>
      <c r="S53" s="1274"/>
      <c r="T53" s="174"/>
      <c r="U53" s="1230" t="s">
        <v>529</v>
      </c>
      <c r="V53" s="1230"/>
      <c r="W53" s="1230"/>
      <c r="X53" s="124"/>
      <c r="Y53" s="1454" t="s">
        <v>562</v>
      </c>
      <c r="Z53" s="1455"/>
      <c r="AA53" s="1462" t="s">
        <v>563</v>
      </c>
      <c r="AB53" s="1470"/>
      <c r="AC53" s="1498" t="s">
        <v>564</v>
      </c>
      <c r="AD53" s="1471" t="s">
        <v>565</v>
      </c>
      <c r="AE53" s="1471"/>
      <c r="AF53" s="1471" t="s">
        <v>566</v>
      </c>
      <c r="AG53" s="1471"/>
      <c r="AH53" s="124"/>
      <c r="AI53" s="1462" t="s">
        <v>567</v>
      </c>
      <c r="AJ53" s="1470"/>
      <c r="AK53" s="1462" t="s">
        <v>568</v>
      </c>
      <c r="AL53" s="1463"/>
      <c r="AM53" s="1464" t="s">
        <v>569</v>
      </c>
      <c r="AN53" s="1465"/>
      <c r="AO53" s="184" t="s">
        <v>565</v>
      </c>
      <c r="AP53" s="184" t="s">
        <v>566</v>
      </c>
    </row>
    <row r="54" spans="1:83" customFormat="1" ht="15" hidden="1" customHeight="1" outlineLevel="1">
      <c r="A54" s="124"/>
      <c r="B54" s="1487"/>
      <c r="C54" s="1489"/>
      <c r="D54" s="1489"/>
      <c r="E54" s="1489"/>
      <c r="F54" s="1489"/>
      <c r="G54" s="1492"/>
      <c r="H54" s="127"/>
      <c r="I54" s="127"/>
      <c r="J54" s="127"/>
      <c r="K54" s="124"/>
      <c r="L54" s="1495"/>
      <c r="M54" s="156" t="s">
        <v>530</v>
      </c>
      <c r="N54" s="156" t="s">
        <v>531</v>
      </c>
      <c r="O54" s="156" t="s">
        <v>530</v>
      </c>
      <c r="P54" s="156" t="s">
        <v>531</v>
      </c>
      <c r="Q54" s="172"/>
      <c r="R54" s="175" t="s">
        <v>532</v>
      </c>
      <c r="S54" s="175" t="s">
        <v>533</v>
      </c>
      <c r="T54" s="175"/>
      <c r="U54" s="175" t="s">
        <v>532</v>
      </c>
      <c r="V54" s="175"/>
      <c r="W54" s="175" t="s">
        <v>534</v>
      </c>
      <c r="X54" s="124"/>
      <c r="Y54" s="184" t="s">
        <v>570</v>
      </c>
      <c r="Z54" s="184" t="s">
        <v>571</v>
      </c>
      <c r="AA54" s="183" t="s">
        <v>572</v>
      </c>
      <c r="AB54" s="183" t="s">
        <v>573</v>
      </c>
      <c r="AC54" s="1499"/>
      <c r="AD54" s="183" t="s">
        <v>574</v>
      </c>
      <c r="AE54" s="183" t="s">
        <v>575</v>
      </c>
      <c r="AF54" s="183" t="s">
        <v>574</v>
      </c>
      <c r="AG54" s="183" t="s">
        <v>575</v>
      </c>
      <c r="AH54" s="124"/>
      <c r="AI54" s="191" t="s">
        <v>576</v>
      </c>
      <c r="AJ54" s="184" t="s">
        <v>577</v>
      </c>
      <c r="AK54" s="184" t="s">
        <v>576</v>
      </c>
      <c r="AL54" s="184" t="s">
        <v>577</v>
      </c>
      <c r="AM54" s="184" t="s">
        <v>576</v>
      </c>
      <c r="AN54" s="184" t="s">
        <v>577</v>
      </c>
      <c r="AO54" s="184" t="s">
        <v>578</v>
      </c>
      <c r="AP54" s="184" t="s">
        <v>578</v>
      </c>
    </row>
    <row r="55" spans="1:83" ht="25.5" hidden="1" outlineLevel="1">
      <c r="A55" s="124"/>
      <c r="B55" s="1487"/>
      <c r="C55" s="1466" t="s">
        <v>123</v>
      </c>
      <c r="D55" s="1466"/>
      <c r="E55" s="1466" t="s">
        <v>123</v>
      </c>
      <c r="F55" s="1466"/>
      <c r="G55" s="128" t="s">
        <v>579</v>
      </c>
      <c r="H55" s="1466" t="s">
        <v>580</v>
      </c>
      <c r="I55" s="1466"/>
      <c r="J55" s="1466"/>
      <c r="K55" s="124"/>
      <c r="L55" s="156" t="s">
        <v>581</v>
      </c>
      <c r="M55" s="157" t="s">
        <v>123</v>
      </c>
      <c r="N55" s="157" t="s">
        <v>123</v>
      </c>
      <c r="O55" s="157" t="s">
        <v>123</v>
      </c>
      <c r="P55" s="157" t="s">
        <v>123</v>
      </c>
      <c r="Q55" s="176" t="s">
        <v>123</v>
      </c>
      <c r="R55" s="1466" t="s">
        <v>582</v>
      </c>
      <c r="S55" s="1466"/>
      <c r="T55" s="1466"/>
      <c r="U55" s="1466"/>
      <c r="V55" s="1466"/>
      <c r="W55" s="1466"/>
      <c r="X55" s="124"/>
      <c r="Y55" s="1467" t="s">
        <v>583</v>
      </c>
      <c r="Z55" s="1468"/>
      <c r="AA55" s="1468"/>
      <c r="AB55" s="1469"/>
      <c r="AC55" s="185" t="s">
        <v>584</v>
      </c>
      <c r="AD55" s="1467" t="s">
        <v>585</v>
      </c>
      <c r="AE55" s="1468"/>
      <c r="AF55" s="1468"/>
      <c r="AG55" s="1469"/>
      <c r="AH55" s="124"/>
      <c r="AI55" s="1467" t="s">
        <v>582</v>
      </c>
      <c r="AJ55" s="1468"/>
      <c r="AK55" s="1468"/>
      <c r="AL55" s="1468"/>
      <c r="AM55" s="1467" t="s">
        <v>582</v>
      </c>
      <c r="AN55" s="1469"/>
      <c r="AO55" s="1467" t="s">
        <v>582</v>
      </c>
      <c r="AP55" s="1468"/>
      <c r="CC55" s="24"/>
      <c r="CD55" s="24"/>
      <c r="CE55" s="24"/>
    </row>
    <row r="56" spans="1:83" ht="84" hidden="1" outlineLevel="1">
      <c r="A56" s="124"/>
      <c r="B56" s="1488"/>
      <c r="C56" s="129" t="s">
        <v>586</v>
      </c>
      <c r="D56" s="130"/>
      <c r="E56" s="129" t="s">
        <v>587</v>
      </c>
      <c r="F56" s="130"/>
      <c r="G56" s="131" t="s">
        <v>489</v>
      </c>
      <c r="H56" s="131" t="s">
        <v>490</v>
      </c>
      <c r="I56" s="131" t="s">
        <v>491</v>
      </c>
      <c r="J56" s="131" t="s">
        <v>492</v>
      </c>
      <c r="K56" s="124"/>
      <c r="L56" s="131" t="s">
        <v>535</v>
      </c>
      <c r="M56" s="158" t="s">
        <v>588</v>
      </c>
      <c r="N56" s="158" t="s">
        <v>589</v>
      </c>
      <c r="O56" s="158" t="s">
        <v>590</v>
      </c>
      <c r="P56" s="158" t="s">
        <v>591</v>
      </c>
      <c r="Q56" s="131" t="s">
        <v>537</v>
      </c>
      <c r="R56" s="1472" t="s">
        <v>592</v>
      </c>
      <c r="S56" s="1473"/>
      <c r="T56" s="177"/>
      <c r="U56" s="1472" t="s">
        <v>593</v>
      </c>
      <c r="V56" s="1474"/>
      <c r="W56" s="1473"/>
      <c r="X56" s="132"/>
      <c r="Y56" s="186" t="s">
        <v>594</v>
      </c>
      <c r="Z56" s="186" t="s">
        <v>595</v>
      </c>
      <c r="AA56" s="186" t="s">
        <v>596</v>
      </c>
      <c r="AB56" s="186" t="s">
        <v>597</v>
      </c>
      <c r="AC56" s="186" t="s">
        <v>598</v>
      </c>
      <c r="AD56" s="186" t="s">
        <v>599</v>
      </c>
      <c r="AE56" s="186" t="s">
        <v>600</v>
      </c>
      <c r="AF56" s="186" t="s">
        <v>601</v>
      </c>
      <c r="AG56" s="186" t="s">
        <v>602</v>
      </c>
      <c r="AH56" s="132"/>
      <c r="AI56" s="186"/>
      <c r="AJ56" s="186"/>
      <c r="AK56" s="186"/>
      <c r="AL56" s="186"/>
      <c r="AM56" s="186"/>
      <c r="AN56" s="186"/>
      <c r="AO56" s="186"/>
      <c r="AP56" s="186"/>
      <c r="CC56" s="24"/>
      <c r="CD56" s="24"/>
      <c r="CE56" s="24"/>
    </row>
    <row r="57" spans="1:83" ht="15.75" hidden="1" outlineLevel="1">
      <c r="A57" s="132"/>
      <c r="B57" s="133" t="s">
        <v>540</v>
      </c>
      <c r="C57" s="134">
        <v>31950</v>
      </c>
      <c r="D57" s="134">
        <v>33950</v>
      </c>
      <c r="E57" s="134">
        <v>28950</v>
      </c>
      <c r="F57" s="134">
        <v>31950</v>
      </c>
      <c r="G57" s="134">
        <v>5950</v>
      </c>
      <c r="H57" s="134">
        <v>37950</v>
      </c>
      <c r="I57" s="134">
        <v>40950</v>
      </c>
      <c r="J57" s="134">
        <v>53950</v>
      </c>
      <c r="K57" s="124"/>
      <c r="L57" s="134">
        <v>13950</v>
      </c>
      <c r="M57" s="134">
        <v>18950</v>
      </c>
      <c r="N57" s="134">
        <v>20950</v>
      </c>
      <c r="O57" s="134">
        <v>24950</v>
      </c>
      <c r="P57" s="134">
        <v>26950</v>
      </c>
      <c r="Q57" s="134">
        <v>34950</v>
      </c>
      <c r="R57" s="134">
        <v>16450</v>
      </c>
      <c r="S57" s="134">
        <v>23950</v>
      </c>
      <c r="T57" s="134"/>
      <c r="U57" s="134">
        <v>30950</v>
      </c>
      <c r="V57" s="134"/>
      <c r="W57" s="134">
        <v>47950</v>
      </c>
      <c r="X57" s="132"/>
      <c r="Y57" s="134">
        <v>5950</v>
      </c>
      <c r="Z57" s="134">
        <v>15950</v>
      </c>
      <c r="AA57" s="134">
        <v>17950</v>
      </c>
      <c r="AB57" s="134">
        <v>34950</v>
      </c>
      <c r="AC57" s="134">
        <v>19950</v>
      </c>
      <c r="AD57" s="134">
        <v>17950</v>
      </c>
      <c r="AE57" s="134">
        <v>21950</v>
      </c>
      <c r="AF57" s="134">
        <v>25950</v>
      </c>
      <c r="AG57" s="134">
        <v>33950</v>
      </c>
      <c r="AH57" s="134">
        <f>CEILING(AH79*$B$9*$B$6*$B$7,50)</f>
        <v>0</v>
      </c>
      <c r="AI57" s="134">
        <v>19950</v>
      </c>
      <c r="AJ57" s="134">
        <v>23950</v>
      </c>
      <c r="AK57" s="134" t="e">
        <f>CEILING(AK79*$B$9*$B$6*$B$7,50)</f>
        <v>#VALUE!</v>
      </c>
      <c r="AL57" s="134">
        <f>CEILING(AL79*$B$9*$B$6*$B$7,50)</f>
        <v>0</v>
      </c>
      <c r="AM57" s="134">
        <v>44950</v>
      </c>
      <c r="AN57" s="134">
        <v>52950</v>
      </c>
      <c r="AO57" s="134">
        <v>40950</v>
      </c>
      <c r="AP57" s="134">
        <v>51950</v>
      </c>
      <c r="CC57" s="24"/>
      <c r="CD57" s="24"/>
      <c r="CE57" s="24"/>
    </row>
    <row r="58" spans="1:83" ht="15.75" hidden="1" outlineLevel="1">
      <c r="A58" s="124"/>
      <c r="B58" s="1475" t="s">
        <v>630</v>
      </c>
      <c r="C58" s="1476"/>
      <c r="D58" s="135">
        <f>CEILING(D84*$B$9*$B$6*$B$7,50)</f>
        <v>0</v>
      </c>
      <c r="E58" s="124"/>
      <c r="F58" s="124"/>
      <c r="G58" s="124"/>
      <c r="H58" s="124"/>
      <c r="I58" s="124"/>
      <c r="J58" s="124"/>
      <c r="K58" s="155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  <c r="AP58" s="124"/>
      <c r="CC58" s="24"/>
      <c r="CD58" s="24"/>
      <c r="CE58" s="24"/>
    </row>
    <row r="59" spans="1:83" ht="15.75" hidden="1" outlineLevel="1">
      <c r="A59" s="124"/>
      <c r="B59" s="125"/>
      <c r="C59" s="109"/>
      <c r="D59" s="109"/>
      <c r="E59" s="109"/>
      <c r="F59" s="109"/>
      <c r="G59" s="109"/>
      <c r="H59" s="109"/>
      <c r="I59" s="109"/>
      <c r="J59" s="109"/>
      <c r="K59" s="155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24"/>
      <c r="AB59" s="124"/>
      <c r="AC59" s="136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  <c r="AP59" s="124"/>
      <c r="CC59" s="24"/>
      <c r="CD59" s="24"/>
      <c r="CE59" s="24"/>
    </row>
    <row r="60" spans="1:83" hidden="1" outlineLevel="1">
      <c r="A60" s="1479"/>
      <c r="B60" s="1295"/>
      <c r="C60" s="1133" t="s">
        <v>625</v>
      </c>
      <c r="D60" s="1134"/>
      <c r="E60" s="124"/>
      <c r="F60" s="124"/>
      <c r="G60" s="124"/>
      <c r="H60" s="136"/>
      <c r="I60" s="136"/>
      <c r="J60" s="136"/>
      <c r="K60" s="155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  <c r="AP60" s="124"/>
      <c r="CC60" s="24"/>
      <c r="CD60" s="24"/>
      <c r="CE60" s="24"/>
    </row>
    <row r="61" spans="1:83" hidden="1" outlineLevel="1">
      <c r="A61" s="1480"/>
      <c r="B61" s="1481"/>
      <c r="C61" s="137" t="s">
        <v>497</v>
      </c>
      <c r="D61" s="137" t="s">
        <v>498</v>
      </c>
      <c r="E61" s="124"/>
      <c r="F61" s="124"/>
      <c r="G61" s="124"/>
      <c r="H61" s="136"/>
      <c r="I61" s="159"/>
      <c r="J61" s="136"/>
      <c r="K61" s="155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  <c r="AP61" s="124"/>
      <c r="CC61" s="24"/>
      <c r="CD61" s="24"/>
      <c r="CE61" s="24"/>
    </row>
    <row r="62" spans="1:83" hidden="1" outlineLevel="1">
      <c r="A62" s="1137" t="s">
        <v>96</v>
      </c>
      <c r="B62" s="1138"/>
      <c r="C62" s="139" t="s">
        <v>123</v>
      </c>
      <c r="D62" s="139" t="s">
        <v>123</v>
      </c>
      <c r="E62" s="124"/>
      <c r="F62" s="124"/>
      <c r="G62" s="124"/>
      <c r="H62" s="124"/>
      <c r="I62" s="124"/>
      <c r="J62" s="124"/>
      <c r="K62" s="155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  <c r="AP62" s="124"/>
      <c r="CC62" s="24"/>
      <c r="CD62" s="24"/>
      <c r="CE62" s="24"/>
    </row>
    <row r="63" spans="1:83" hidden="1" outlineLevel="1">
      <c r="A63" s="1137" t="s">
        <v>100</v>
      </c>
      <c r="B63" s="1138"/>
      <c r="C63" s="139" t="s">
        <v>102</v>
      </c>
      <c r="D63" s="139" t="s">
        <v>102</v>
      </c>
      <c r="E63" s="124"/>
      <c r="F63" s="124"/>
      <c r="G63" s="124"/>
      <c r="H63" s="124"/>
      <c r="I63" s="124"/>
      <c r="J63" s="124"/>
      <c r="K63" s="155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CC63" s="24"/>
      <c r="CD63" s="24"/>
      <c r="CE63" s="24"/>
    </row>
    <row r="64" spans="1:83" hidden="1" outlineLevel="1">
      <c r="A64" s="1483" t="s">
        <v>146</v>
      </c>
      <c r="B64" s="140" t="s">
        <v>104</v>
      </c>
      <c r="C64" s="141" t="s">
        <v>368</v>
      </c>
      <c r="D64" s="141"/>
      <c r="E64" s="124"/>
      <c r="F64" s="124"/>
      <c r="G64" s="124"/>
      <c r="H64" s="124"/>
      <c r="I64" s="124"/>
      <c r="J64" s="124"/>
      <c r="K64" s="155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  <c r="AP64" s="124"/>
      <c r="CC64" s="24"/>
      <c r="CD64" s="24"/>
      <c r="CE64" s="24"/>
    </row>
    <row r="65" spans="1:83" ht="21" hidden="1" outlineLevel="1">
      <c r="A65" s="1484"/>
      <c r="B65" s="201" t="s">
        <v>147</v>
      </c>
      <c r="C65" s="202">
        <v>4450</v>
      </c>
      <c r="D65" s="202"/>
      <c r="E65" s="124"/>
      <c r="F65" s="124"/>
      <c r="G65" s="124"/>
      <c r="H65" s="124"/>
      <c r="I65" s="124"/>
      <c r="J65" s="124"/>
      <c r="K65" s="155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  <c r="AP65" s="124"/>
      <c r="CC65" s="24"/>
      <c r="CD65" s="24"/>
      <c r="CE65" s="24"/>
    </row>
    <row r="66" spans="1:83" hidden="1" outlineLevel="1">
      <c r="A66" s="1484"/>
      <c r="B66" s="140" t="s">
        <v>189</v>
      </c>
      <c r="C66" s="141" t="s">
        <v>369</v>
      </c>
      <c r="D66" s="141" t="s">
        <v>369</v>
      </c>
      <c r="E66" s="124"/>
      <c r="F66" s="124"/>
      <c r="G66" s="124"/>
      <c r="H66" s="124"/>
      <c r="I66" s="124"/>
      <c r="J66" s="124"/>
      <c r="K66" s="155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  <c r="AP66" s="124"/>
      <c r="CC66" s="24"/>
      <c r="CD66" s="24"/>
      <c r="CE66" s="24"/>
    </row>
    <row r="67" spans="1:83" ht="21" hidden="1" outlineLevel="1">
      <c r="A67" s="1484"/>
      <c r="B67" s="201" t="s">
        <v>147</v>
      </c>
      <c r="C67" s="202">
        <v>4450</v>
      </c>
      <c r="D67" s="202">
        <v>1050</v>
      </c>
      <c r="E67" s="124"/>
      <c r="F67" s="124"/>
      <c r="G67" s="124"/>
      <c r="H67" s="124"/>
      <c r="I67" s="124"/>
      <c r="J67" s="124"/>
      <c r="K67" s="155"/>
      <c r="L67" s="124"/>
      <c r="M67" s="124"/>
      <c r="N67" s="124"/>
      <c r="O67" s="124"/>
      <c r="P67" s="124"/>
      <c r="Q67" s="124"/>
      <c r="R67" s="124"/>
      <c r="S67" s="124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  <c r="AP67" s="124"/>
      <c r="BJ67" s="66"/>
      <c r="BK67" s="66"/>
      <c r="BL67" s="66"/>
      <c r="CC67" s="24"/>
      <c r="CD67" s="24"/>
      <c r="CE67" s="24"/>
    </row>
    <row r="68" spans="1:83" hidden="1" outlineLevel="1">
      <c r="A68" s="1484"/>
      <c r="B68" s="203" t="s">
        <v>209</v>
      </c>
      <c r="C68" s="141" t="s">
        <v>500</v>
      </c>
      <c r="D68" s="141" t="s">
        <v>375</v>
      </c>
      <c r="E68" s="124"/>
      <c r="F68" s="124"/>
      <c r="G68" s="124"/>
      <c r="H68" s="124"/>
      <c r="I68" s="124"/>
      <c r="J68" s="124"/>
      <c r="K68" s="155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  <c r="AP68" s="124"/>
      <c r="BJ68" s="66"/>
      <c r="BK68" s="66"/>
      <c r="BL68" s="66"/>
      <c r="CC68" s="24"/>
      <c r="CD68" s="24"/>
      <c r="CE68" s="24"/>
    </row>
    <row r="69" spans="1:83" ht="21" hidden="1" outlineLevel="1">
      <c r="A69" s="1484"/>
      <c r="B69" s="201" t="s">
        <v>147</v>
      </c>
      <c r="C69" s="202">
        <v>4350</v>
      </c>
      <c r="D69" s="202">
        <v>1050</v>
      </c>
      <c r="E69" s="124"/>
      <c r="F69" s="124"/>
      <c r="G69" s="124"/>
      <c r="H69" s="124"/>
      <c r="I69" s="124"/>
      <c r="J69" s="124"/>
      <c r="K69" s="155"/>
      <c r="L69" s="124"/>
      <c r="M69" s="124"/>
      <c r="N69" s="124"/>
      <c r="O69" s="124"/>
      <c r="P69" s="124"/>
      <c r="Q69" s="124"/>
      <c r="R69" s="124"/>
      <c r="S69" s="124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  <c r="AP69" s="124"/>
      <c r="BJ69" s="66"/>
      <c r="BK69" s="66"/>
      <c r="BL69" s="66"/>
      <c r="CC69" s="24"/>
      <c r="CD69" s="24"/>
      <c r="CE69" s="24"/>
    </row>
    <row r="70" spans="1:83" hidden="1" outlineLevel="1">
      <c r="A70" s="1484"/>
      <c r="B70" s="203" t="s">
        <v>105</v>
      </c>
      <c r="C70" s="141" t="s">
        <v>501</v>
      </c>
      <c r="D70" s="141" t="s">
        <v>397</v>
      </c>
      <c r="E70" s="124"/>
      <c r="F70" s="124"/>
      <c r="G70" s="124"/>
      <c r="H70" s="124"/>
      <c r="I70" s="124"/>
      <c r="J70" s="124"/>
      <c r="K70" s="155"/>
      <c r="L70" s="124"/>
      <c r="M70" s="124"/>
      <c r="N70" s="124"/>
      <c r="O70" s="124"/>
      <c r="P70" s="124"/>
      <c r="Q70" s="124"/>
      <c r="R70" s="124"/>
      <c r="S70" s="124"/>
      <c r="T70" s="124"/>
      <c r="U70" s="124"/>
      <c r="V70" s="124"/>
      <c r="W70" s="124"/>
      <c r="X70" s="124"/>
      <c r="Y70" s="124"/>
      <c r="Z70" s="124"/>
      <c r="AA70" s="124"/>
      <c r="AB70" s="124"/>
      <c r="AC70" s="124"/>
      <c r="AD70" s="124"/>
      <c r="AE70" s="124"/>
      <c r="AF70" s="124"/>
      <c r="AG70" s="124"/>
      <c r="AH70" s="124"/>
      <c r="AI70" s="124"/>
      <c r="AJ70" s="124"/>
      <c r="AK70" s="124"/>
      <c r="AL70" s="124"/>
      <c r="AM70" s="124"/>
      <c r="AN70" s="124"/>
      <c r="AO70" s="124"/>
      <c r="AP70" s="124"/>
      <c r="BJ70" s="66"/>
      <c r="BK70" s="66"/>
      <c r="BL70" s="66"/>
      <c r="CC70" s="24"/>
      <c r="CD70" s="24"/>
      <c r="CE70" s="24"/>
    </row>
    <row r="71" spans="1:83" ht="21" hidden="1" outlineLevel="1">
      <c r="A71" s="1484"/>
      <c r="B71" s="201" t="s">
        <v>147</v>
      </c>
      <c r="C71" s="202">
        <v>4350</v>
      </c>
      <c r="D71" s="202">
        <v>1050</v>
      </c>
      <c r="E71" s="124"/>
      <c r="F71" s="124"/>
      <c r="G71" s="124"/>
      <c r="H71" s="124"/>
      <c r="I71" s="124"/>
      <c r="J71" s="124"/>
      <c r="K71" s="155"/>
      <c r="L71" s="124"/>
      <c r="M71" s="124"/>
      <c r="N71" s="124"/>
      <c r="O71" s="124"/>
      <c r="P71" s="124"/>
      <c r="Q71" s="124"/>
      <c r="R71" s="124"/>
      <c r="S71" s="124"/>
      <c r="T71" s="124"/>
      <c r="U71" s="124"/>
      <c r="V71" s="124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  <c r="AP71" s="124"/>
      <c r="BJ71" s="66"/>
      <c r="BK71" s="66"/>
      <c r="BL71" s="66"/>
      <c r="CC71" s="24"/>
      <c r="CD71" s="24"/>
      <c r="CE71" s="24"/>
    </row>
    <row r="72" spans="1:83" hidden="1" outlineLevel="1">
      <c r="A72" s="1484"/>
      <c r="B72" s="204" t="s">
        <v>379</v>
      </c>
      <c r="C72" s="141" t="s">
        <v>380</v>
      </c>
      <c r="D72" s="141" t="s">
        <v>380</v>
      </c>
      <c r="E72" s="124"/>
      <c r="F72" s="124"/>
      <c r="G72" s="124"/>
      <c r="H72" s="124"/>
      <c r="I72" s="124"/>
      <c r="J72" s="124"/>
      <c r="K72" s="155"/>
      <c r="L72" s="124"/>
      <c r="M72" s="124"/>
      <c r="N72" s="124"/>
      <c r="O72" s="124"/>
      <c r="P72" s="124"/>
      <c r="Q72" s="124"/>
      <c r="R72" s="124"/>
      <c r="S72" s="124"/>
      <c r="T72" s="124"/>
      <c r="U72" s="124"/>
      <c r="V72" s="124"/>
      <c r="W72" s="124"/>
      <c r="X72" s="124"/>
      <c r="Y72" s="124"/>
      <c r="Z72" s="124"/>
      <c r="AA72" s="124"/>
      <c r="AB72" s="124"/>
      <c r="AC72" s="124"/>
      <c r="AD72" s="124"/>
      <c r="AE72" s="124"/>
      <c r="AF72" s="124"/>
      <c r="AG72" s="124"/>
      <c r="AH72" s="124"/>
      <c r="AI72" s="124"/>
      <c r="AJ72" s="124"/>
      <c r="AK72" s="124"/>
      <c r="AL72" s="124"/>
      <c r="AM72" s="124"/>
      <c r="AN72" s="124"/>
      <c r="AO72" s="124"/>
      <c r="AP72" s="124"/>
      <c r="BJ72" s="66"/>
      <c r="BK72" s="66"/>
      <c r="BL72" s="66"/>
      <c r="CC72" s="24"/>
      <c r="CD72" s="24"/>
      <c r="CE72" s="24"/>
    </row>
    <row r="73" spans="1:83" ht="21" hidden="1" outlineLevel="1">
      <c r="A73" s="1484"/>
      <c r="B73" s="201" t="s">
        <v>147</v>
      </c>
      <c r="C73" s="202">
        <v>4350</v>
      </c>
      <c r="D73" s="202">
        <v>1050</v>
      </c>
      <c r="E73" s="124"/>
      <c r="F73" s="124"/>
      <c r="G73" s="124"/>
      <c r="H73" s="124"/>
      <c r="I73" s="124"/>
      <c r="J73" s="124"/>
      <c r="K73" s="155"/>
      <c r="L73" s="124"/>
      <c r="M73" s="124"/>
      <c r="N73" s="124"/>
      <c r="O73" s="124"/>
      <c r="P73" s="124"/>
      <c r="Q73" s="124"/>
      <c r="R73" s="124"/>
      <c r="S73" s="124"/>
      <c r="T73" s="124"/>
      <c r="U73" s="124"/>
      <c r="V73" s="124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  <c r="AP73" s="124"/>
      <c r="BJ73" s="66"/>
      <c r="BK73" s="66"/>
      <c r="BL73" s="66"/>
      <c r="CC73" s="24"/>
      <c r="CD73" s="24"/>
      <c r="CE73" s="24"/>
    </row>
    <row r="74" spans="1:83" hidden="1" outlineLevel="1">
      <c r="A74" s="1484"/>
      <c r="B74" s="204" t="s">
        <v>382</v>
      </c>
      <c r="C74" s="141" t="s">
        <v>499</v>
      </c>
      <c r="D74" s="141" t="s">
        <v>383</v>
      </c>
      <c r="E74" s="124"/>
      <c r="F74" s="124"/>
      <c r="G74" s="124"/>
      <c r="H74" s="124"/>
      <c r="I74" s="124"/>
      <c r="J74" s="124"/>
      <c r="K74" s="155"/>
      <c r="L74" s="124"/>
      <c r="M74" s="124"/>
      <c r="N74" s="124"/>
      <c r="O74" s="124"/>
      <c r="P74" s="124"/>
      <c r="Q74" s="124"/>
      <c r="R74" s="124"/>
      <c r="S74" s="124"/>
      <c r="T74" s="124"/>
      <c r="U74" s="124"/>
      <c r="V74" s="124"/>
      <c r="W74" s="124"/>
      <c r="X74" s="124"/>
      <c r="Y74" s="124"/>
      <c r="Z74" s="124"/>
      <c r="AA74" s="124"/>
      <c r="AB74" s="124"/>
      <c r="AC74" s="124"/>
      <c r="AD74" s="124"/>
      <c r="AE74" s="124"/>
      <c r="AF74" s="124"/>
      <c r="AG74" s="124"/>
      <c r="AH74" s="124"/>
      <c r="AI74" s="124"/>
      <c r="AJ74" s="124"/>
      <c r="AK74" s="124"/>
      <c r="AL74" s="124"/>
      <c r="AM74" s="124"/>
      <c r="AN74" s="124"/>
      <c r="AO74" s="124"/>
      <c r="AP74" s="124"/>
      <c r="BJ74" s="66"/>
      <c r="BK74" s="66"/>
      <c r="BL74" s="66"/>
      <c r="CC74" s="24"/>
      <c r="CD74" s="24"/>
      <c r="CE74" s="24"/>
    </row>
    <row r="75" spans="1:83" ht="21" hidden="1" outlineLevel="1">
      <c r="A75" s="1485"/>
      <c r="B75" s="201" t="s">
        <v>147</v>
      </c>
      <c r="C75" s="202">
        <v>4450</v>
      </c>
      <c r="D75" s="202">
        <v>1050</v>
      </c>
      <c r="E75" s="124"/>
      <c r="F75" s="124"/>
      <c r="G75" s="124"/>
      <c r="H75" s="124"/>
      <c r="I75" s="124"/>
      <c r="J75" s="124"/>
      <c r="K75" s="155"/>
      <c r="L75" s="124"/>
      <c r="M75" s="124"/>
      <c r="N75" s="124"/>
      <c r="O75" s="124"/>
      <c r="P75" s="124"/>
      <c r="Q75" s="124"/>
      <c r="R75" s="124"/>
      <c r="S75" s="124"/>
      <c r="T75" s="124"/>
      <c r="U75" s="124"/>
      <c r="V75" s="124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  <c r="AP75" s="124"/>
      <c r="BJ75" s="66"/>
      <c r="BK75" s="66"/>
      <c r="BL75" s="66"/>
      <c r="CC75" s="24"/>
      <c r="CD75" s="24"/>
      <c r="CE75" s="24"/>
    </row>
    <row r="76" spans="1:83" s="61" customFormat="1" ht="30" hidden="1" customHeight="1" outlineLevel="2">
      <c r="B76" s="1434" t="s">
        <v>554</v>
      </c>
      <c r="C76" s="1412" t="s">
        <v>483</v>
      </c>
      <c r="D76" s="1413"/>
      <c r="E76" s="1412" t="s">
        <v>484</v>
      </c>
      <c r="F76" s="1413"/>
      <c r="G76" s="1438" t="s">
        <v>485</v>
      </c>
      <c r="H76" s="1414" t="s">
        <v>486</v>
      </c>
      <c r="I76" s="1414"/>
      <c r="J76" s="1414"/>
      <c r="K76"/>
      <c r="L76" s="1441" t="s">
        <v>523</v>
      </c>
      <c r="M76" s="1356" t="s">
        <v>524</v>
      </c>
      <c r="N76" s="1397"/>
      <c r="O76" s="1397"/>
      <c r="P76" s="1357"/>
      <c r="Q76" s="212"/>
      <c r="R76" s="1347" t="s">
        <v>526</v>
      </c>
      <c r="S76" s="1347"/>
      <c r="T76" s="1347"/>
      <c r="U76" s="1347"/>
      <c r="V76" s="1347"/>
      <c r="W76" s="1347"/>
      <c r="Y76" s="1347" t="s">
        <v>556</v>
      </c>
      <c r="Z76" s="1347"/>
      <c r="AA76" s="1347"/>
      <c r="AB76" s="1347"/>
      <c r="AC76" s="1347"/>
      <c r="AD76" s="1347"/>
      <c r="AE76" s="1347"/>
      <c r="AF76" s="1347"/>
      <c r="AG76" s="1347"/>
      <c r="AI76" s="1347" t="s">
        <v>556</v>
      </c>
      <c r="AJ76" s="1347"/>
      <c r="AK76" s="1347"/>
      <c r="AL76" s="1347"/>
      <c r="AM76" s="1347"/>
      <c r="AN76" s="1347"/>
      <c r="AO76" s="1347"/>
      <c r="AP76" s="1347"/>
    </row>
    <row r="77" spans="1:83" customFormat="1" ht="25.5" hidden="1" customHeight="1" outlineLevel="2">
      <c r="B77" s="1435"/>
      <c r="C77" s="79" t="s">
        <v>487</v>
      </c>
      <c r="D77" s="79" t="s">
        <v>488</v>
      </c>
      <c r="E77" s="79" t="s">
        <v>487</v>
      </c>
      <c r="F77" s="79" t="s">
        <v>488</v>
      </c>
      <c r="G77" s="1440"/>
      <c r="H77" s="205" t="s">
        <v>631</v>
      </c>
      <c r="I77" s="205"/>
      <c r="J77" s="210" t="s">
        <v>632</v>
      </c>
      <c r="L77" s="1443"/>
      <c r="M77" s="211" t="s">
        <v>633</v>
      </c>
      <c r="N77" s="211" t="s">
        <v>634</v>
      </c>
      <c r="O77" s="211" t="s">
        <v>635</v>
      </c>
      <c r="P77" s="211" t="s">
        <v>635</v>
      </c>
      <c r="Q77" s="213"/>
      <c r="R77" s="143" t="s">
        <v>528</v>
      </c>
      <c r="S77" s="143"/>
      <c r="T77" s="143"/>
      <c r="U77" s="143"/>
      <c r="V77" s="143"/>
      <c r="W77" s="143" t="s">
        <v>529</v>
      </c>
      <c r="Y77" s="179" t="s">
        <v>636</v>
      </c>
      <c r="Z77" s="179"/>
      <c r="AA77" s="179" t="s">
        <v>563</v>
      </c>
      <c r="AB77" s="179"/>
      <c r="AC77" s="179" t="s">
        <v>564</v>
      </c>
      <c r="AD77" s="1412" t="s">
        <v>637</v>
      </c>
      <c r="AE77" s="1397"/>
      <c r="AF77" s="1397"/>
      <c r="AG77" s="1357"/>
      <c r="AI77" s="179" t="s">
        <v>636</v>
      </c>
      <c r="AJ77" s="179"/>
      <c r="AK77" s="179" t="s">
        <v>563</v>
      </c>
      <c r="AL77" s="179"/>
      <c r="AM77" s="179"/>
      <c r="AN77" s="179" t="s">
        <v>564</v>
      </c>
      <c r="AO77" s="1412" t="s">
        <v>637</v>
      </c>
      <c r="AP77" s="1397"/>
    </row>
    <row r="78" spans="1:83" customFormat="1" ht="75" hidden="1" customHeight="1" outlineLevel="2">
      <c r="B78" s="1435"/>
      <c r="C78" s="1358" t="s">
        <v>123</v>
      </c>
      <c r="D78" s="1359"/>
      <c r="E78" s="1358" t="s">
        <v>123</v>
      </c>
      <c r="F78" s="1359"/>
      <c r="G78" s="82" t="s">
        <v>98</v>
      </c>
      <c r="H78" s="1360" t="s">
        <v>97</v>
      </c>
      <c r="I78" s="1360"/>
      <c r="J78" s="1360"/>
      <c r="L78" s="82" t="s">
        <v>98</v>
      </c>
      <c r="M78" s="144" t="s">
        <v>123</v>
      </c>
      <c r="N78" s="144" t="s">
        <v>123</v>
      </c>
      <c r="O78" s="144" t="s">
        <v>123</v>
      </c>
      <c r="P78" s="144" t="s">
        <v>123</v>
      </c>
      <c r="Q78" s="144"/>
      <c r="R78" s="1360" t="s">
        <v>582</v>
      </c>
      <c r="S78" s="1360"/>
      <c r="T78" s="1360"/>
      <c r="U78" s="1360"/>
      <c r="V78" s="1360"/>
      <c r="W78" s="1360"/>
      <c r="Y78" s="180" t="s">
        <v>123</v>
      </c>
      <c r="Z78" s="180"/>
      <c r="AA78" s="180" t="s">
        <v>123</v>
      </c>
      <c r="AB78" s="180"/>
      <c r="AC78" s="180" t="s">
        <v>123</v>
      </c>
      <c r="AD78" s="180" t="s">
        <v>123</v>
      </c>
      <c r="AE78" s="180" t="s">
        <v>123</v>
      </c>
      <c r="AF78" s="180" t="s">
        <v>123</v>
      </c>
      <c r="AG78" s="180" t="s">
        <v>123</v>
      </c>
      <c r="AI78" s="180" t="s">
        <v>123</v>
      </c>
      <c r="AJ78" s="180"/>
      <c r="AK78" s="180" t="s">
        <v>123</v>
      </c>
      <c r="AL78" s="180"/>
      <c r="AM78" s="180"/>
      <c r="AN78" s="180" t="s">
        <v>123</v>
      </c>
      <c r="AO78" s="180" t="s">
        <v>123</v>
      </c>
      <c r="AP78" s="180" t="s">
        <v>123</v>
      </c>
    </row>
    <row r="79" spans="1:83" s="62" customFormat="1" ht="38.25" hidden="1" customHeight="1" outlineLevel="2">
      <c r="B79" s="1436"/>
      <c r="C79" s="1361" t="s">
        <v>638</v>
      </c>
      <c r="D79" s="1362"/>
      <c r="E79" s="1361" t="s">
        <v>639</v>
      </c>
      <c r="F79" s="1362"/>
      <c r="G79" s="86" t="s">
        <v>489</v>
      </c>
      <c r="H79" s="86" t="s">
        <v>640</v>
      </c>
      <c r="I79" s="86"/>
      <c r="J79" s="86" t="s">
        <v>492</v>
      </c>
      <c r="K79"/>
      <c r="L79" s="86" t="s">
        <v>535</v>
      </c>
      <c r="M79" s="145" t="s">
        <v>641</v>
      </c>
      <c r="N79" s="145" t="s">
        <v>642</v>
      </c>
      <c r="O79" s="145" t="s">
        <v>536</v>
      </c>
      <c r="P79" s="145" t="s">
        <v>536</v>
      </c>
      <c r="Q79" s="145"/>
      <c r="R79" s="153" t="s">
        <v>538</v>
      </c>
      <c r="S79" s="153"/>
      <c r="T79" s="153"/>
      <c r="U79" s="153"/>
      <c r="V79" s="153"/>
      <c r="W79" s="153" t="s">
        <v>539</v>
      </c>
      <c r="Y79" s="182" t="s">
        <v>643</v>
      </c>
      <c r="Z79" s="182"/>
      <c r="AA79" s="182" t="s">
        <v>644</v>
      </c>
      <c r="AB79" s="182"/>
      <c r="AC79" s="182" t="s">
        <v>645</v>
      </c>
      <c r="AD79" s="182" t="s">
        <v>646</v>
      </c>
      <c r="AE79" s="182" t="s">
        <v>647</v>
      </c>
      <c r="AF79" s="182" t="s">
        <v>648</v>
      </c>
      <c r="AG79" s="182" t="s">
        <v>649</v>
      </c>
      <c r="AI79" s="182" t="s">
        <v>643</v>
      </c>
      <c r="AJ79" s="182"/>
      <c r="AK79" s="182" t="s">
        <v>644</v>
      </c>
      <c r="AL79" s="182"/>
      <c r="AM79" s="182"/>
      <c r="AN79" s="182" t="s">
        <v>645</v>
      </c>
      <c r="AO79" s="182" t="s">
        <v>646</v>
      </c>
      <c r="AP79" s="182" t="s">
        <v>648</v>
      </c>
    </row>
    <row r="80" spans="1:83" s="62" customFormat="1" ht="30" hidden="1" customHeight="1" outlineLevel="2">
      <c r="B80" s="206" t="s">
        <v>624</v>
      </c>
      <c r="C80" s="97">
        <f>C31*(1-$B$2)-C20*$B$4</f>
        <v>10944.5</v>
      </c>
      <c r="D80" s="97">
        <f>D31*(1-$B$2)-D20*$B$4</f>
        <v>11210.5</v>
      </c>
      <c r="E80" s="97">
        <f>E31*(1-$B$2)-E18*$B$4</f>
        <v>11088.5</v>
      </c>
      <c r="F80" s="97">
        <f>F31*(1-$B$2)-F18*$B$4</f>
        <v>11154.5</v>
      </c>
      <c r="G80" s="97">
        <f>G31*(1-$B$2)-G18*$B$4</f>
        <v>6328.5</v>
      </c>
      <c r="H80" s="97">
        <f>H31*(1-$B$2)-H18*$B$4</f>
        <v>8623.5</v>
      </c>
      <c r="I80" s="97"/>
      <c r="J80" s="97">
        <f>J31*(1-$B$2)-J18*$B$4</f>
        <v>11287.5</v>
      </c>
      <c r="K80"/>
      <c r="L80" s="97">
        <f t="shared" ref="L80:Y80" si="3">L31*(1-$B$2)-L18*$B$4</f>
        <v>3693.5</v>
      </c>
      <c r="M80" s="97">
        <f t="shared" si="3"/>
        <v>5926.5</v>
      </c>
      <c r="N80" s="97">
        <f t="shared" si="3"/>
        <v>7035.5</v>
      </c>
      <c r="O80" s="97">
        <f t="shared" si="3"/>
        <v>7847.5</v>
      </c>
      <c r="P80" s="97">
        <f t="shared" si="3"/>
        <v>8053.5</v>
      </c>
      <c r="Q80" s="97">
        <f t="shared" si="3"/>
        <v>14599.5</v>
      </c>
      <c r="R80" s="97">
        <f t="shared" si="3"/>
        <v>4432.5</v>
      </c>
      <c r="S80" s="97">
        <f t="shared" si="3"/>
        <v>5020.5</v>
      </c>
      <c r="T80" s="97"/>
      <c r="U80" s="97">
        <f t="shared" si="3"/>
        <v>6492.5</v>
      </c>
      <c r="V80" s="97"/>
      <c r="W80" s="97">
        <f t="shared" si="3"/>
        <v>10077.5</v>
      </c>
      <c r="X80" s="97">
        <f t="shared" si="3"/>
        <v>0</v>
      </c>
      <c r="Y80" s="97">
        <f t="shared" si="3"/>
        <v>4290.5</v>
      </c>
      <c r="Z80" s="97"/>
      <c r="AA80" s="97">
        <f>AA31*(1-$B$2)-AA18*$B$4</f>
        <v>7429.5</v>
      </c>
      <c r="AB80" s="97"/>
      <c r="AC80" s="97">
        <f>AC31*(1-$B$2)-AC18*$B$4</f>
        <v>9241.5</v>
      </c>
      <c r="AD80" s="97">
        <f>AD31*(1-$B$2)-AD18*$B$4</f>
        <v>8029.5</v>
      </c>
      <c r="AE80" s="97">
        <f>AE31*(1-$B$2)-AE18*$B$4</f>
        <v>8944.5</v>
      </c>
      <c r="AF80" s="97">
        <f>AF31*(1-$B$2)-AF18*$B$4</f>
        <v>12665.5</v>
      </c>
      <c r="AG80" s="97">
        <f>AG31*(1-$B$2)-AG18*$B$4</f>
        <v>16998.5</v>
      </c>
      <c r="AI80" s="97">
        <f>AI31*(1-$B$2)-AI18*$B$4</f>
        <v>4444.5</v>
      </c>
      <c r="AJ80" s="97"/>
      <c r="AK80" s="97">
        <f>AK31*(1-$B$2)-AK18*$B$4</f>
        <v>8122.5</v>
      </c>
      <c r="AL80" s="97"/>
      <c r="AM80" s="97"/>
      <c r="AN80" s="97">
        <f>AN31*(1-$B$2)-AN18*$B$4</f>
        <v>11280.5</v>
      </c>
      <c r="AO80" s="97">
        <f>AO31*(1-$B$2)-AO18*$B$4</f>
        <v>8820.5</v>
      </c>
      <c r="AP80" s="97">
        <f>AP31*(1-$B$2)-AP18*$B$4</f>
        <v>10858.5</v>
      </c>
    </row>
    <row r="81" spans="2:42" customFormat="1" ht="24" hidden="1" customHeight="1" outlineLevel="2">
      <c r="B81" s="207" t="s">
        <v>650</v>
      </c>
      <c r="C81" s="97" t="e">
        <f>#REF!*(1-$B$2)-D22*$B$4</f>
        <v>#REF!</v>
      </c>
      <c r="D81" s="97" t="e">
        <f>#REF!*(1-$B$2)-#REF!*$B$4</f>
        <v>#REF!</v>
      </c>
      <c r="G81" s="74"/>
      <c r="H81" s="74"/>
      <c r="I81" s="74"/>
      <c r="J81" s="74"/>
      <c r="K81" s="149"/>
      <c r="L81" s="150"/>
      <c r="M81" s="149"/>
      <c r="N81" s="149"/>
      <c r="O81" s="149"/>
      <c r="P81" s="149"/>
      <c r="Q81" s="149"/>
      <c r="R81" s="149"/>
      <c r="S81" s="149"/>
      <c r="T81" s="149"/>
      <c r="U81" s="149"/>
      <c r="V81" s="149"/>
      <c r="W81" s="149"/>
      <c r="X81" s="149"/>
      <c r="Y81" s="149"/>
      <c r="Z81" s="149"/>
      <c r="AA81" s="149"/>
      <c r="AB81" s="149"/>
      <c r="AC81" s="149"/>
      <c r="AD81" s="149"/>
      <c r="AE81" s="149"/>
      <c r="AF81" s="149"/>
      <c r="AG81" s="149"/>
      <c r="AI81" s="149"/>
      <c r="AJ81" s="149"/>
      <c r="AK81" s="149"/>
      <c r="AL81" s="149"/>
      <c r="AM81" s="149"/>
      <c r="AN81" s="149"/>
      <c r="AO81" s="149"/>
      <c r="AP81" s="149"/>
    </row>
    <row r="82" spans="2:42" customFormat="1" ht="37.5" hidden="1" outlineLevel="2">
      <c r="B82" s="208" t="s">
        <v>651</v>
      </c>
      <c r="C82" s="97">
        <f>C32*(1-$B$2)-D23*$B$4</f>
        <v>-270</v>
      </c>
      <c r="D82" s="97" t="e">
        <f>D32*(1-$B$2)-#REF!*$B$4</f>
        <v>#REF!</v>
      </c>
      <c r="E82" s="74"/>
      <c r="F82" s="74"/>
      <c r="G82" s="74"/>
      <c r="H82" s="74"/>
      <c r="I82" s="74"/>
      <c r="J82" s="74"/>
      <c r="K82" s="151"/>
      <c r="L82" s="74"/>
    </row>
    <row r="83" spans="2:42" customFormat="1" ht="48" hidden="1" customHeight="1" outlineLevel="2">
      <c r="B83" s="209" t="s">
        <v>604</v>
      </c>
      <c r="C83" s="97" t="e">
        <f>#REF!*(1-$B$2)-D21*$B$4</f>
        <v>#REF!</v>
      </c>
      <c r="D83" s="97" t="e">
        <f>#REF!*(1-$B$2)-#REF!*$B$4</f>
        <v>#REF!</v>
      </c>
      <c r="G83" s="74"/>
      <c r="H83" s="74"/>
      <c r="I83" s="74"/>
      <c r="J83" s="74"/>
      <c r="L83" s="74"/>
    </row>
    <row r="84" spans="2:42" customFormat="1" hidden="1" outlineLevel="2">
      <c r="G84" s="74"/>
      <c r="H84" s="74"/>
      <c r="I84" s="74"/>
      <c r="J84" s="74"/>
      <c r="L84" s="74"/>
    </row>
    <row r="85" spans="2:42" customFormat="1" hidden="1" outlineLevel="1">
      <c r="G85" s="74"/>
      <c r="H85" s="74"/>
      <c r="I85" s="74"/>
      <c r="J85" s="74"/>
      <c r="L85" s="74"/>
    </row>
    <row r="86" spans="2:42" customFormat="1" hidden="1" outlineLevel="1">
      <c r="G86" s="74"/>
      <c r="H86" s="74"/>
      <c r="I86" s="74"/>
      <c r="J86" s="74"/>
      <c r="L86" s="152"/>
      <c r="M86" s="64"/>
      <c r="N86" s="64"/>
      <c r="O86" s="64"/>
      <c r="P86" s="64"/>
      <c r="Q86" s="64"/>
      <c r="R86" s="64"/>
      <c r="S86" s="64"/>
      <c r="T86" s="64"/>
      <c r="U86" s="64"/>
      <c r="V86" s="64"/>
      <c r="W86" s="64"/>
    </row>
    <row r="87" spans="2:42" collapsed="1"/>
    <row r="111" spans="62:83">
      <c r="BJ111" s="66"/>
      <c r="BK111" s="66"/>
      <c r="BL111" s="66"/>
      <c r="CC111" s="24"/>
      <c r="CD111" s="24"/>
      <c r="CE111" s="24"/>
    </row>
    <row r="112" spans="62:83">
      <c r="BJ112" s="66"/>
      <c r="BK112" s="66"/>
      <c r="BL112" s="66"/>
      <c r="CC112" s="24"/>
      <c r="CD112" s="24"/>
      <c r="CE112" s="24"/>
    </row>
    <row r="113" spans="62:83">
      <c r="BJ113" s="66"/>
      <c r="BK113" s="66"/>
      <c r="BL113" s="66"/>
      <c r="CC113" s="24"/>
      <c r="CD113" s="24"/>
      <c r="CE113" s="24"/>
    </row>
    <row r="114" spans="62:83">
      <c r="BJ114" s="66"/>
      <c r="BK114" s="66"/>
      <c r="BL114" s="66"/>
      <c r="CC114" s="24"/>
      <c r="CD114" s="24"/>
      <c r="CE114" s="24"/>
    </row>
    <row r="115" spans="62:83">
      <c r="BJ115" s="66"/>
      <c r="BK115" s="66"/>
      <c r="BL115" s="66"/>
      <c r="CC115" s="24"/>
      <c r="CD115" s="24"/>
      <c r="CE115" s="24"/>
    </row>
    <row r="116" spans="62:83">
      <c r="BJ116" s="66"/>
      <c r="BK116" s="66"/>
      <c r="BL116" s="66"/>
      <c r="CC116" s="24"/>
      <c r="CD116" s="24"/>
      <c r="CE116" s="24"/>
    </row>
    <row r="117" spans="62:83">
      <c r="BJ117" s="66"/>
      <c r="BK117" s="66"/>
      <c r="BL117" s="66"/>
      <c r="CC117" s="24"/>
      <c r="CD117" s="24"/>
      <c r="CE117" s="24"/>
    </row>
    <row r="118" spans="62:83">
      <c r="BJ118" s="66"/>
      <c r="BK118" s="66"/>
      <c r="BL118" s="66"/>
      <c r="CC118" s="24"/>
      <c r="CD118" s="24"/>
      <c r="CE118" s="24"/>
    </row>
    <row r="119" spans="62:83">
      <c r="BJ119" s="66"/>
      <c r="BK119" s="66"/>
      <c r="BL119" s="66"/>
      <c r="CC119" s="24"/>
      <c r="CD119" s="24"/>
      <c r="CE119" s="24"/>
    </row>
    <row r="120" spans="62:83">
      <c r="BJ120" s="66"/>
      <c r="BK120" s="66"/>
      <c r="BL120" s="66"/>
      <c r="CC120" s="24"/>
      <c r="CD120" s="24"/>
      <c r="CE120" s="24"/>
    </row>
    <row r="121" spans="62:83">
      <c r="BJ121" s="66"/>
      <c r="BK121" s="66"/>
      <c r="BL121" s="66"/>
      <c r="CC121" s="24"/>
      <c r="CD121" s="24"/>
      <c r="CE121" s="24"/>
    </row>
    <row r="122" spans="62:83">
      <c r="BJ122" s="66"/>
      <c r="BK122" s="66"/>
      <c r="BL122" s="66"/>
      <c r="CC122" s="24"/>
      <c r="CD122" s="24"/>
      <c r="CE122" s="24"/>
    </row>
    <row r="123" spans="62:83">
      <c r="BJ123" s="66"/>
      <c r="BK123" s="66"/>
      <c r="BL123" s="66"/>
      <c r="CC123" s="24"/>
      <c r="CD123" s="24"/>
      <c r="CE123" s="24"/>
    </row>
    <row r="124" spans="62:83">
      <c r="BJ124" s="66"/>
      <c r="BK124" s="66"/>
      <c r="BL124" s="66"/>
      <c r="CC124" s="24"/>
      <c r="CD124" s="24"/>
      <c r="CE124" s="24"/>
    </row>
    <row r="125" spans="62:83">
      <c r="BJ125" s="66"/>
      <c r="BK125" s="66"/>
      <c r="BL125" s="66"/>
      <c r="CC125" s="24"/>
      <c r="CD125" s="24"/>
      <c r="CE125" s="24"/>
    </row>
    <row r="126" spans="62:83">
      <c r="BJ126" s="66"/>
      <c r="BK126" s="66"/>
      <c r="BL126" s="66"/>
      <c r="CC126" s="24"/>
      <c r="CD126" s="24"/>
      <c r="CE126" s="24"/>
    </row>
    <row r="127" spans="62:83">
      <c r="BJ127" s="66"/>
      <c r="BK127" s="66"/>
      <c r="BL127" s="66"/>
      <c r="CC127" s="24"/>
      <c r="CD127" s="24"/>
      <c r="CE127" s="24"/>
    </row>
    <row r="128" spans="62:83">
      <c r="BJ128" s="66"/>
      <c r="BK128" s="66"/>
      <c r="BL128" s="66"/>
      <c r="CC128" s="24"/>
      <c r="CD128" s="24"/>
      <c r="CE128" s="24"/>
    </row>
    <row r="129" spans="62:83">
      <c r="BJ129" s="66"/>
      <c r="BK129" s="66"/>
      <c r="BL129" s="66"/>
      <c r="CC129" s="24"/>
      <c r="CD129" s="24"/>
      <c r="CE129" s="24"/>
    </row>
    <row r="130" spans="62:83">
      <c r="BJ130" s="66"/>
      <c r="BK130" s="66"/>
      <c r="BL130" s="66"/>
      <c r="CC130" s="24"/>
      <c r="CD130" s="24"/>
      <c r="CE130" s="24"/>
    </row>
    <row r="131" spans="62:83">
      <c r="BJ131" s="66"/>
      <c r="BK131" s="66"/>
      <c r="BL131" s="66"/>
      <c r="CC131" s="24"/>
      <c r="CD131" s="24"/>
      <c r="CE131" s="24"/>
    </row>
    <row r="132" spans="62:83">
      <c r="BJ132" s="66"/>
      <c r="BK132" s="66"/>
      <c r="BL132" s="66"/>
      <c r="CC132" s="24"/>
      <c r="CD132" s="24"/>
      <c r="CE132" s="24"/>
    </row>
    <row r="133" spans="62:83">
      <c r="BJ133" s="66"/>
      <c r="BK133" s="66"/>
      <c r="BL133" s="66"/>
      <c r="CC133" s="24"/>
      <c r="CD133" s="24"/>
      <c r="CE133" s="24"/>
    </row>
    <row r="134" spans="62:83">
      <c r="BJ134" s="66"/>
      <c r="BK134" s="66"/>
      <c r="BL134" s="66"/>
      <c r="CC134" s="24"/>
      <c r="CD134" s="24"/>
      <c r="CE134" s="24"/>
    </row>
    <row r="135" spans="62:83">
      <c r="BJ135" s="66"/>
      <c r="BK135" s="66"/>
      <c r="BL135" s="66"/>
      <c r="CC135" s="24"/>
      <c r="CD135" s="24"/>
      <c r="CE135" s="24"/>
    </row>
    <row r="136" spans="62:83">
      <c r="BJ136" s="66"/>
      <c r="BK136" s="66"/>
      <c r="BL136" s="66"/>
      <c r="CC136" s="24"/>
      <c r="CD136" s="24"/>
      <c r="CE136" s="24"/>
    </row>
    <row r="137" spans="62:83">
      <c r="BJ137" s="66"/>
      <c r="BK137" s="66"/>
      <c r="BL137" s="66"/>
      <c r="CC137" s="24"/>
      <c r="CD137" s="24"/>
      <c r="CE137" s="24"/>
    </row>
    <row r="138" spans="62:83">
      <c r="BJ138" s="66"/>
      <c r="BK138" s="66"/>
      <c r="BL138" s="66"/>
      <c r="CC138" s="24"/>
      <c r="CD138" s="24"/>
      <c r="CE138" s="24"/>
    </row>
    <row r="139" spans="62:83">
      <c r="BJ139" s="66"/>
      <c r="BK139" s="66"/>
      <c r="BL139" s="66"/>
      <c r="CC139" s="24"/>
      <c r="CD139" s="24"/>
      <c r="CE139" s="24"/>
    </row>
    <row r="140" spans="62:83">
      <c r="BJ140" s="66"/>
      <c r="BK140" s="66"/>
      <c r="BL140" s="66"/>
      <c r="CC140" s="24"/>
      <c r="CD140" s="24"/>
      <c r="CE140" s="24"/>
    </row>
    <row r="141" spans="62:83">
      <c r="BJ141" s="66"/>
      <c r="BK141" s="66"/>
      <c r="BL141" s="66"/>
      <c r="CC141" s="24"/>
      <c r="CD141" s="24"/>
      <c r="CE141" s="24"/>
    </row>
    <row r="142" spans="62:83">
      <c r="BJ142" s="66"/>
      <c r="BK142" s="66"/>
      <c r="BL142" s="66"/>
      <c r="CC142" s="24"/>
      <c r="CD142" s="24"/>
      <c r="CE142" s="24"/>
    </row>
    <row r="143" spans="62:83">
      <c r="BJ143" s="66"/>
      <c r="BK143" s="66"/>
      <c r="BL143" s="66"/>
      <c r="CC143" s="24"/>
      <c r="CD143" s="24"/>
      <c r="CE143" s="24"/>
    </row>
    <row r="144" spans="62:83">
      <c r="BJ144" s="66"/>
      <c r="BK144" s="66"/>
      <c r="BL144" s="66"/>
      <c r="CC144" s="24"/>
      <c r="CD144" s="24"/>
      <c r="CE144" s="24"/>
    </row>
    <row r="145" spans="62:83">
      <c r="BJ145" s="66"/>
      <c r="BK145" s="66"/>
      <c r="BL145" s="66"/>
      <c r="CC145" s="24"/>
      <c r="CD145" s="24"/>
      <c r="CE145" s="24"/>
    </row>
    <row r="146" spans="62:83">
      <c r="BJ146" s="66"/>
      <c r="BK146" s="66"/>
      <c r="BL146" s="66"/>
      <c r="CC146" s="24"/>
      <c r="CD146" s="24"/>
      <c r="CE146" s="24"/>
    </row>
    <row r="147" spans="62:83">
      <c r="BJ147" s="66"/>
      <c r="BK147" s="66"/>
      <c r="BL147" s="66"/>
      <c r="CC147" s="24"/>
      <c r="CD147" s="24"/>
      <c r="CE147" s="24"/>
    </row>
    <row r="148" spans="62:83">
      <c r="BJ148" s="66"/>
      <c r="BK148" s="66"/>
      <c r="BL148" s="66"/>
      <c r="CC148" s="24"/>
      <c r="CD148" s="24"/>
      <c r="CE148" s="24"/>
    </row>
    <row r="149" spans="62:83">
      <c r="BJ149" s="66"/>
      <c r="BK149" s="66"/>
      <c r="BL149" s="66"/>
      <c r="CC149" s="24"/>
      <c r="CD149" s="24"/>
      <c r="CE149" s="24"/>
    </row>
    <row r="150" spans="62:83">
      <c r="BJ150" s="66"/>
      <c r="BK150" s="66"/>
      <c r="BL150" s="66"/>
      <c r="CC150" s="24"/>
      <c r="CD150" s="24"/>
      <c r="CE150" s="24"/>
    </row>
    <row r="151" spans="62:83">
      <c r="BJ151" s="66"/>
      <c r="BK151" s="66"/>
      <c r="BL151" s="66"/>
      <c r="CC151" s="24"/>
      <c r="CD151" s="24"/>
      <c r="CE151" s="24"/>
    </row>
    <row r="152" spans="62:83">
      <c r="BJ152" s="66"/>
      <c r="BK152" s="66"/>
      <c r="BL152" s="66"/>
      <c r="CC152" s="24"/>
      <c r="CD152" s="24"/>
      <c r="CE152" s="24"/>
    </row>
    <row r="153" spans="62:83">
      <c r="BJ153" s="66"/>
      <c r="BK153" s="66"/>
      <c r="BL153" s="66"/>
      <c r="CC153" s="24"/>
      <c r="CD153" s="24"/>
      <c r="CE153" s="24"/>
    </row>
    <row r="154" spans="62:83">
      <c r="BJ154" s="66"/>
      <c r="BK154" s="66"/>
      <c r="BL154" s="66"/>
      <c r="CC154" s="24"/>
      <c r="CD154" s="24"/>
      <c r="CE154" s="24"/>
    </row>
    <row r="155" spans="62:83">
      <c r="BJ155" s="66"/>
      <c r="BK155" s="66"/>
      <c r="BL155" s="66"/>
      <c r="CC155" s="24"/>
      <c r="CD155" s="24"/>
      <c r="CE155" s="24"/>
    </row>
    <row r="156" spans="62:83">
      <c r="BJ156" s="66"/>
      <c r="BK156" s="66"/>
      <c r="BL156" s="66"/>
      <c r="CC156" s="24"/>
      <c r="CD156" s="24"/>
      <c r="CE156" s="24"/>
    </row>
    <row r="157" spans="62:83">
      <c r="BJ157" s="66"/>
      <c r="BK157" s="66"/>
      <c r="BL157" s="66"/>
      <c r="CC157" s="24"/>
      <c r="CD157" s="24"/>
      <c r="CE157" s="24"/>
    </row>
    <row r="158" spans="62:83">
      <c r="BJ158" s="66"/>
      <c r="BK158" s="66"/>
      <c r="BL158" s="66"/>
      <c r="CC158" s="24"/>
      <c r="CD158" s="24"/>
      <c r="CE158" s="24"/>
    </row>
    <row r="159" spans="62:83">
      <c r="BJ159" s="66"/>
      <c r="BK159" s="66"/>
      <c r="BL159" s="66"/>
      <c r="CC159" s="24"/>
      <c r="CD159" s="24"/>
      <c r="CE159" s="24"/>
    </row>
    <row r="160" spans="62:83">
      <c r="BJ160" s="66"/>
      <c r="BK160" s="66"/>
      <c r="BL160" s="66"/>
      <c r="CC160" s="24"/>
      <c r="CD160" s="24"/>
      <c r="CE160" s="24"/>
    </row>
    <row r="161" spans="62:83">
      <c r="BJ161" s="66"/>
      <c r="BK161" s="66"/>
      <c r="BL161" s="66"/>
      <c r="CC161" s="24"/>
      <c r="CD161" s="24"/>
      <c r="CE161" s="24"/>
    </row>
    <row r="162" spans="62:83">
      <c r="BJ162" s="66"/>
      <c r="BK162" s="66"/>
      <c r="BL162" s="66"/>
      <c r="CC162" s="24"/>
      <c r="CD162" s="24"/>
      <c r="CE162" s="24"/>
    </row>
    <row r="163" spans="62:83">
      <c r="BJ163" s="66"/>
      <c r="BK163" s="66"/>
      <c r="BL163" s="66"/>
      <c r="CC163" s="24"/>
      <c r="CD163" s="24"/>
      <c r="CE163" s="24"/>
    </row>
    <row r="164" spans="62:83">
      <c r="BJ164" s="66"/>
      <c r="BK164" s="66"/>
      <c r="BL164" s="66"/>
      <c r="CC164" s="24"/>
      <c r="CD164" s="24"/>
      <c r="CE164" s="24"/>
    </row>
    <row r="165" spans="62:83">
      <c r="BJ165" s="66"/>
      <c r="BK165" s="66"/>
      <c r="BL165" s="66"/>
      <c r="CC165" s="24"/>
      <c r="CD165" s="24"/>
      <c r="CE165" s="24"/>
    </row>
    <row r="166" spans="62:83">
      <c r="BJ166" s="66"/>
      <c r="BK166" s="66"/>
      <c r="BL166" s="66"/>
      <c r="CC166" s="24"/>
      <c r="CD166" s="24"/>
      <c r="CE166" s="24"/>
    </row>
    <row r="167" spans="62:83">
      <c r="BJ167" s="66"/>
      <c r="BK167" s="66"/>
      <c r="BL167" s="66"/>
      <c r="CC167" s="24"/>
      <c r="CD167" s="24"/>
      <c r="CE167" s="24"/>
    </row>
    <row r="168" spans="62:83">
      <c r="BJ168" s="66"/>
      <c r="BK168" s="66"/>
      <c r="BL168" s="66"/>
      <c r="CC168" s="24"/>
      <c r="CD168" s="24"/>
      <c r="CE168" s="24"/>
    </row>
    <row r="169" spans="62:83">
      <c r="BJ169" s="66"/>
      <c r="BK169" s="66"/>
      <c r="BL169" s="66"/>
      <c r="CC169" s="24"/>
      <c r="CD169" s="24"/>
      <c r="CE169" s="24"/>
    </row>
    <row r="170" spans="62:83">
      <c r="BJ170" s="66"/>
      <c r="BK170" s="66"/>
      <c r="BL170" s="66"/>
      <c r="CC170" s="24"/>
      <c r="CD170" s="24"/>
      <c r="CE170" s="24"/>
    </row>
    <row r="171" spans="62:83">
      <c r="BJ171" s="66"/>
      <c r="BK171" s="66"/>
      <c r="BL171" s="66"/>
      <c r="CC171" s="24"/>
      <c r="CD171" s="24"/>
      <c r="CE171" s="24"/>
    </row>
    <row r="172" spans="62:83">
      <c r="BJ172" s="66"/>
      <c r="BK172" s="66"/>
      <c r="BL172" s="66"/>
      <c r="CC172" s="24"/>
      <c r="CD172" s="24"/>
      <c r="CE172" s="24"/>
    </row>
    <row r="173" spans="62:83">
      <c r="BJ173" s="66"/>
      <c r="BK173" s="66"/>
      <c r="BL173" s="66"/>
      <c r="CC173" s="24"/>
      <c r="CD173" s="24"/>
      <c r="CE173" s="24"/>
    </row>
    <row r="174" spans="62:83">
      <c r="BJ174" s="66"/>
      <c r="BK174" s="66"/>
      <c r="BL174" s="66"/>
      <c r="CC174" s="24"/>
      <c r="CD174" s="24"/>
      <c r="CE174" s="24"/>
    </row>
    <row r="175" spans="62:83">
      <c r="BJ175" s="66"/>
      <c r="BK175" s="66"/>
      <c r="BL175" s="66"/>
      <c r="CC175" s="24"/>
      <c r="CD175" s="24"/>
      <c r="CE175" s="24"/>
    </row>
    <row r="176" spans="62:83">
      <c r="BJ176" s="66"/>
      <c r="BK176" s="66"/>
      <c r="BL176" s="66"/>
      <c r="CC176" s="24"/>
      <c r="CD176" s="24"/>
      <c r="CE176" s="24"/>
    </row>
    <row r="177" spans="62:83">
      <c r="BJ177" s="66"/>
      <c r="BK177" s="66"/>
      <c r="BL177" s="66"/>
      <c r="CC177" s="24"/>
      <c r="CD177" s="24"/>
      <c r="CE177" s="24"/>
    </row>
    <row r="178" spans="62:83">
      <c r="BJ178" s="66"/>
      <c r="BK178" s="66"/>
      <c r="BL178" s="66"/>
      <c r="CC178" s="24"/>
      <c r="CD178" s="24"/>
      <c r="CE178" s="24"/>
    </row>
    <row r="179" spans="62:83">
      <c r="BJ179" s="66"/>
      <c r="BK179" s="66"/>
      <c r="BL179" s="66"/>
      <c r="CC179" s="24"/>
      <c r="CD179" s="24"/>
      <c r="CE179" s="24"/>
    </row>
    <row r="180" spans="62:83">
      <c r="BJ180" s="66"/>
      <c r="BK180" s="66"/>
      <c r="BL180" s="66"/>
      <c r="CC180" s="24"/>
      <c r="CD180" s="24"/>
      <c r="CE180" s="24"/>
    </row>
    <row r="181" spans="62:83">
      <c r="BJ181" s="66"/>
      <c r="BK181" s="66"/>
      <c r="BL181" s="66"/>
      <c r="CC181" s="24"/>
      <c r="CD181" s="24"/>
      <c r="CE181" s="24"/>
    </row>
    <row r="182" spans="62:83">
      <c r="BJ182" s="66"/>
      <c r="BK182" s="66"/>
      <c r="BL182" s="66"/>
      <c r="CC182" s="24"/>
      <c r="CD182" s="24"/>
      <c r="CE182" s="24"/>
    </row>
    <row r="183" spans="62:83">
      <c r="BJ183" s="66"/>
      <c r="BK183" s="66"/>
      <c r="BL183" s="66"/>
      <c r="CC183" s="24"/>
      <c r="CD183" s="24"/>
      <c r="CE183" s="24"/>
    </row>
    <row r="184" spans="62:83">
      <c r="BJ184" s="66"/>
      <c r="BK184" s="66"/>
      <c r="BL184" s="66"/>
      <c r="CC184" s="24"/>
      <c r="CD184" s="24"/>
      <c r="CE184" s="24"/>
    </row>
    <row r="185" spans="62:83">
      <c r="BJ185" s="66"/>
      <c r="BK185" s="66"/>
      <c r="BL185" s="66"/>
      <c r="CC185" s="24"/>
      <c r="CD185" s="24"/>
      <c r="CE185" s="24"/>
    </row>
    <row r="186" spans="62:83">
      <c r="BJ186" s="66"/>
      <c r="BK186" s="66"/>
      <c r="BL186" s="66"/>
      <c r="CC186" s="24"/>
      <c r="CD186" s="24"/>
      <c r="CE186" s="24"/>
    </row>
    <row r="187" spans="62:83">
      <c r="BJ187" s="66"/>
      <c r="BK187" s="66"/>
      <c r="BL187" s="66"/>
      <c r="CC187" s="24"/>
      <c r="CD187" s="24"/>
      <c r="CE187" s="24"/>
    </row>
    <row r="188" spans="62:83">
      <c r="BJ188" s="66"/>
      <c r="BK188" s="66"/>
      <c r="BL188" s="66"/>
      <c r="CC188" s="24"/>
      <c r="CD188" s="24"/>
      <c r="CE188" s="24"/>
    </row>
    <row r="189" spans="62:83">
      <c r="BJ189" s="66"/>
      <c r="BK189" s="66"/>
      <c r="BL189" s="66"/>
      <c r="CC189" s="24"/>
      <c r="CD189" s="24"/>
      <c r="CE189" s="24"/>
    </row>
    <row r="190" spans="62:83">
      <c r="BJ190" s="66"/>
      <c r="BK190" s="66"/>
      <c r="BL190" s="66"/>
      <c r="CC190" s="24"/>
      <c r="CD190" s="24"/>
      <c r="CE190" s="24"/>
    </row>
    <row r="191" spans="62:83">
      <c r="BJ191" s="66"/>
      <c r="BK191" s="66"/>
      <c r="BL191" s="66"/>
      <c r="CC191" s="24"/>
      <c r="CD191" s="24"/>
      <c r="CE191" s="24"/>
    </row>
    <row r="192" spans="62:83">
      <c r="BJ192" s="66"/>
      <c r="BK192" s="66"/>
      <c r="BL192" s="66"/>
      <c r="CC192" s="24"/>
      <c r="CD192" s="24"/>
      <c r="CE192" s="24"/>
    </row>
    <row r="193" spans="62:83">
      <c r="BJ193" s="66"/>
      <c r="BK193" s="66"/>
      <c r="BL193" s="66"/>
      <c r="CC193" s="24"/>
      <c r="CD193" s="24"/>
      <c r="CE193" s="24"/>
    </row>
    <row r="194" spans="62:83">
      <c r="BJ194" s="66"/>
      <c r="BK194" s="66"/>
      <c r="BL194" s="66"/>
      <c r="CC194" s="24"/>
      <c r="CD194" s="24"/>
      <c r="CE194" s="24"/>
    </row>
    <row r="195" spans="62:83">
      <c r="BJ195" s="66"/>
      <c r="BK195" s="66"/>
      <c r="BL195" s="66"/>
      <c r="CC195" s="24"/>
      <c r="CD195" s="24"/>
      <c r="CE195" s="24"/>
    </row>
    <row r="196" spans="62:83">
      <c r="BJ196" s="66"/>
      <c r="BK196" s="66"/>
      <c r="BL196" s="66"/>
      <c r="CC196" s="24"/>
      <c r="CD196" s="24"/>
      <c r="CE196" s="24"/>
    </row>
    <row r="197" spans="62:83">
      <c r="BJ197" s="66"/>
      <c r="BK197" s="66"/>
      <c r="BL197" s="66"/>
      <c r="CC197" s="24"/>
      <c r="CD197" s="24"/>
      <c r="CE197" s="24"/>
    </row>
    <row r="198" spans="62:83">
      <c r="BJ198" s="66"/>
      <c r="BK198" s="66"/>
      <c r="BL198" s="66"/>
      <c r="CC198" s="24"/>
      <c r="CD198" s="24"/>
      <c r="CE198" s="24"/>
    </row>
    <row r="199" spans="62:83">
      <c r="BJ199" s="66"/>
      <c r="BK199" s="66"/>
      <c r="BL199" s="66"/>
      <c r="CC199" s="24"/>
      <c r="CD199" s="24"/>
      <c r="CE199" s="24"/>
    </row>
    <row r="200" spans="62:83">
      <c r="BJ200" s="66"/>
      <c r="BK200" s="66"/>
      <c r="BL200" s="66"/>
      <c r="CC200" s="24"/>
      <c r="CD200" s="24"/>
      <c r="CE200" s="24"/>
    </row>
    <row r="201" spans="62:83">
      <c r="BJ201" s="66"/>
      <c r="BK201" s="66"/>
      <c r="BL201" s="66"/>
      <c r="CC201" s="24"/>
      <c r="CD201" s="24"/>
      <c r="CE201" s="24"/>
    </row>
    <row r="202" spans="62:83">
      <c r="BJ202" s="66"/>
      <c r="BK202" s="66"/>
      <c r="BL202" s="66"/>
      <c r="CC202" s="24"/>
      <c r="CD202" s="24"/>
      <c r="CE202" s="24"/>
    </row>
    <row r="203" spans="62:83">
      <c r="BJ203" s="66"/>
      <c r="BK203" s="66"/>
      <c r="BL203" s="66"/>
      <c r="CC203" s="24"/>
      <c r="CD203" s="24"/>
      <c r="CE203" s="24"/>
    </row>
    <row r="204" spans="62:83">
      <c r="BJ204" s="66"/>
      <c r="BK204" s="66"/>
      <c r="BL204" s="66"/>
      <c r="CC204" s="24"/>
      <c r="CD204" s="24"/>
      <c r="CE204" s="24"/>
    </row>
    <row r="205" spans="62:83">
      <c r="BJ205" s="66"/>
      <c r="BK205" s="66"/>
      <c r="BL205" s="66"/>
      <c r="CC205" s="24"/>
      <c r="CD205" s="24"/>
      <c r="CE205" s="24"/>
    </row>
    <row r="206" spans="62:83">
      <c r="BJ206" s="66"/>
      <c r="BK206" s="66"/>
      <c r="BL206" s="66"/>
      <c r="CC206" s="24"/>
      <c r="CD206" s="24"/>
      <c r="CE206" s="24"/>
    </row>
    <row r="207" spans="62:83">
      <c r="BJ207" s="66"/>
      <c r="BK207" s="66"/>
      <c r="BL207" s="66"/>
      <c r="CC207" s="24"/>
      <c r="CD207" s="24"/>
      <c r="CE207" s="24"/>
    </row>
    <row r="208" spans="62:83">
      <c r="BJ208" s="66"/>
      <c r="BK208" s="66"/>
      <c r="BL208" s="66"/>
      <c r="CC208" s="24"/>
      <c r="CD208" s="24"/>
      <c r="CE208" s="24"/>
    </row>
    <row r="209" spans="62:83">
      <c r="BJ209" s="66"/>
      <c r="BK209" s="66"/>
      <c r="BL209" s="66"/>
      <c r="CC209" s="24"/>
      <c r="CD209" s="24"/>
      <c r="CE209" s="24"/>
    </row>
    <row r="210" spans="62:83">
      <c r="BJ210" s="66"/>
      <c r="BK210" s="66"/>
      <c r="BL210" s="66"/>
      <c r="CC210" s="24"/>
      <c r="CD210" s="24"/>
      <c r="CE210" s="24"/>
    </row>
    <row r="211" spans="62:83">
      <c r="BJ211" s="66"/>
      <c r="BK211" s="66"/>
      <c r="BL211" s="66"/>
      <c r="CC211" s="24"/>
      <c r="CD211" s="24"/>
      <c r="CE211" s="24"/>
    </row>
    <row r="212" spans="62:83">
      <c r="BJ212" s="66"/>
      <c r="BK212" s="66"/>
      <c r="BL212" s="66"/>
      <c r="CC212" s="24"/>
      <c r="CD212" s="24"/>
      <c r="CE212" s="24"/>
    </row>
    <row r="213" spans="62:83">
      <c r="BJ213" s="66"/>
      <c r="BK213" s="66"/>
      <c r="BL213" s="66"/>
      <c r="CC213" s="24"/>
      <c r="CD213" s="24"/>
      <c r="CE213" s="24"/>
    </row>
    <row r="214" spans="62:83">
      <c r="BJ214" s="66"/>
      <c r="BK214" s="66"/>
      <c r="BL214" s="66"/>
      <c r="CC214" s="24"/>
      <c r="CD214" s="24"/>
      <c r="CE214" s="24"/>
    </row>
    <row r="215" spans="62:83">
      <c r="BJ215" s="66"/>
      <c r="BK215" s="66"/>
      <c r="BL215" s="66"/>
      <c r="CC215" s="24"/>
      <c r="CD215" s="24"/>
      <c r="CE215" s="24"/>
    </row>
    <row r="216" spans="62:83">
      <c r="BJ216" s="66"/>
      <c r="BK216" s="66"/>
      <c r="BL216" s="66"/>
      <c r="CC216" s="24"/>
      <c r="CD216" s="24"/>
      <c r="CE216" s="24"/>
    </row>
    <row r="217" spans="62:83">
      <c r="BJ217" s="66"/>
      <c r="BK217" s="66"/>
      <c r="BL217" s="66"/>
      <c r="CC217" s="24"/>
      <c r="CD217" s="24"/>
      <c r="CE217" s="24"/>
    </row>
    <row r="218" spans="62:83">
      <c r="BJ218" s="66"/>
      <c r="BK218" s="66"/>
      <c r="BL218" s="66"/>
      <c r="CC218" s="24"/>
      <c r="CD218" s="24"/>
      <c r="CE218" s="24"/>
    </row>
    <row r="219" spans="62:83">
      <c r="BJ219" s="66"/>
      <c r="BK219" s="66"/>
      <c r="BL219" s="66"/>
      <c r="CC219" s="24"/>
      <c r="CD219" s="24"/>
      <c r="CE219" s="24"/>
    </row>
    <row r="220" spans="62:83">
      <c r="BJ220" s="66"/>
      <c r="BK220" s="66"/>
      <c r="BL220" s="66"/>
      <c r="CC220" s="24"/>
      <c r="CD220" s="24"/>
      <c r="CE220" s="24"/>
    </row>
    <row r="221" spans="62:83">
      <c r="BJ221" s="66"/>
      <c r="BK221" s="66"/>
      <c r="BL221" s="66"/>
      <c r="CC221" s="24"/>
      <c r="CD221" s="24"/>
      <c r="CE221" s="24"/>
    </row>
    <row r="222" spans="62:83">
      <c r="BJ222" s="66"/>
      <c r="BK222" s="66"/>
      <c r="BL222" s="66"/>
      <c r="CC222" s="24"/>
      <c r="CD222" s="24"/>
      <c r="CE222" s="24"/>
    </row>
    <row r="223" spans="62:83">
      <c r="BJ223" s="66"/>
      <c r="BK223" s="66"/>
      <c r="BL223" s="66"/>
      <c r="CC223" s="24"/>
      <c r="CD223" s="24"/>
      <c r="CE223" s="24"/>
    </row>
    <row r="224" spans="62:83">
      <c r="BJ224" s="66"/>
      <c r="BK224" s="66"/>
      <c r="BL224" s="66"/>
      <c r="CC224" s="24"/>
      <c r="CD224" s="24"/>
      <c r="CE224" s="24"/>
    </row>
    <row r="225" spans="62:83">
      <c r="BJ225" s="66"/>
      <c r="BK225" s="66"/>
      <c r="BL225" s="66"/>
      <c r="CC225" s="24"/>
      <c r="CD225" s="24"/>
      <c r="CE225" s="24"/>
    </row>
    <row r="226" spans="62:83">
      <c r="BJ226" s="66"/>
      <c r="BK226" s="66"/>
      <c r="BL226" s="66"/>
      <c r="CC226" s="24"/>
      <c r="CD226" s="24"/>
      <c r="CE226" s="24"/>
    </row>
    <row r="227" spans="62:83">
      <c r="BJ227" s="66"/>
      <c r="BK227" s="66"/>
      <c r="BL227" s="66"/>
      <c r="CC227" s="24"/>
      <c r="CD227" s="24"/>
      <c r="CE227" s="24"/>
    </row>
    <row r="228" spans="62:83">
      <c r="BJ228" s="66"/>
      <c r="BK228" s="66"/>
      <c r="BL228" s="66"/>
      <c r="CC228" s="24"/>
      <c r="CD228" s="24"/>
      <c r="CE228" s="24"/>
    </row>
    <row r="229" spans="62:83">
      <c r="BJ229" s="66"/>
      <c r="BK229" s="66"/>
      <c r="BL229" s="66"/>
      <c r="CC229" s="24"/>
      <c r="CD229" s="24"/>
      <c r="CE229" s="24"/>
    </row>
    <row r="230" spans="62:83">
      <c r="BJ230" s="66"/>
      <c r="BK230" s="66"/>
      <c r="BL230" s="66"/>
      <c r="CC230" s="24"/>
      <c r="CD230" s="24"/>
      <c r="CE230" s="24"/>
    </row>
    <row r="231" spans="62:83">
      <c r="BJ231" s="66"/>
      <c r="BK231" s="66"/>
      <c r="BL231" s="66"/>
      <c r="CC231" s="24"/>
      <c r="CD231" s="24"/>
      <c r="CE231" s="24"/>
    </row>
    <row r="232" spans="62:83">
      <c r="BJ232" s="66"/>
      <c r="BK232" s="66"/>
      <c r="BL232" s="66"/>
      <c r="CC232" s="24"/>
      <c r="CD232" s="24"/>
      <c r="CE232" s="24"/>
    </row>
    <row r="233" spans="62:83">
      <c r="BJ233" s="66"/>
      <c r="BK233" s="66"/>
      <c r="BL233" s="66"/>
      <c r="CC233" s="24"/>
      <c r="CD233" s="24"/>
      <c r="CE233" s="24"/>
    </row>
    <row r="234" spans="62:83">
      <c r="BJ234" s="66"/>
      <c r="BK234" s="66"/>
      <c r="BL234" s="66"/>
      <c r="CC234" s="24"/>
      <c r="CD234" s="24"/>
      <c r="CE234" s="24"/>
    </row>
    <row r="235" spans="62:83">
      <c r="BJ235" s="66"/>
      <c r="BK235" s="66"/>
      <c r="BL235" s="66"/>
      <c r="CC235" s="24"/>
      <c r="CD235" s="24"/>
      <c r="CE235" s="24"/>
    </row>
    <row r="236" spans="62:83">
      <c r="BJ236" s="66"/>
      <c r="BK236" s="66"/>
      <c r="BL236" s="66"/>
      <c r="CC236" s="24"/>
      <c r="CD236" s="24"/>
      <c r="CE236" s="24"/>
    </row>
    <row r="237" spans="62:83">
      <c r="BJ237" s="66"/>
      <c r="BK237" s="66"/>
      <c r="BL237" s="66"/>
      <c r="CC237" s="24"/>
      <c r="CD237" s="24"/>
      <c r="CE237" s="24"/>
    </row>
    <row r="238" spans="62:83">
      <c r="BJ238" s="66"/>
      <c r="BK238" s="66"/>
      <c r="BL238" s="66"/>
      <c r="CC238" s="24"/>
      <c r="CD238" s="24"/>
      <c r="CE238" s="24"/>
    </row>
    <row r="239" spans="62:83">
      <c r="BJ239" s="66"/>
      <c r="BK239" s="66"/>
      <c r="BL239" s="66"/>
      <c r="CC239" s="24"/>
      <c r="CD239" s="24"/>
      <c r="CE239" s="24"/>
    </row>
    <row r="240" spans="62:83">
      <c r="BJ240" s="66"/>
      <c r="BK240" s="66"/>
      <c r="BL240" s="66"/>
      <c r="CC240" s="24"/>
      <c r="CD240" s="24"/>
      <c r="CE240" s="24"/>
    </row>
    <row r="241" spans="62:83">
      <c r="BJ241" s="66"/>
      <c r="BK241" s="66"/>
      <c r="BL241" s="66"/>
      <c r="CC241" s="24"/>
      <c r="CD241" s="24"/>
      <c r="CE241" s="24"/>
    </row>
    <row r="242" spans="62:83">
      <c r="BJ242" s="66"/>
      <c r="BK242" s="66"/>
      <c r="BL242" s="66"/>
      <c r="CC242" s="24"/>
      <c r="CD242" s="24"/>
      <c r="CE242" s="24"/>
    </row>
    <row r="243" spans="62:83">
      <c r="BJ243" s="66"/>
      <c r="BK243" s="66"/>
      <c r="BL243" s="66"/>
      <c r="CC243" s="24"/>
      <c r="CD243" s="24"/>
      <c r="CE243" s="24"/>
    </row>
    <row r="244" spans="62:83">
      <c r="BJ244" s="66"/>
      <c r="BK244" s="66"/>
      <c r="BL244" s="66"/>
      <c r="CC244" s="24"/>
      <c r="CD244" s="24"/>
      <c r="CE244" s="24"/>
    </row>
    <row r="245" spans="62:83">
      <c r="BJ245" s="66"/>
      <c r="BK245" s="66"/>
      <c r="BL245" s="66"/>
      <c r="CC245" s="24"/>
      <c r="CD245" s="24"/>
      <c r="CE245" s="24"/>
    </row>
    <row r="246" spans="62:83">
      <c r="BJ246" s="66"/>
      <c r="BK246" s="66"/>
      <c r="BL246" s="66"/>
      <c r="CC246" s="24"/>
      <c r="CD246" s="24"/>
      <c r="CE246" s="24"/>
    </row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163">
    <mergeCell ref="A34:B35"/>
    <mergeCell ref="A60:B61"/>
    <mergeCell ref="AD77:AG77"/>
    <mergeCell ref="AO77:AP77"/>
    <mergeCell ref="C78:D78"/>
    <mergeCell ref="E78:F78"/>
    <mergeCell ref="H78:J78"/>
    <mergeCell ref="R78:W78"/>
    <mergeCell ref="C79:D79"/>
    <mergeCell ref="E79:F79"/>
    <mergeCell ref="A38:A49"/>
    <mergeCell ref="A64:A75"/>
    <mergeCell ref="B52:B56"/>
    <mergeCell ref="B76:B79"/>
    <mergeCell ref="C53:C54"/>
    <mergeCell ref="D53:D54"/>
    <mergeCell ref="E53:E54"/>
    <mergeCell ref="F53:F54"/>
    <mergeCell ref="G52:G54"/>
    <mergeCell ref="G76:G77"/>
    <mergeCell ref="L52:L54"/>
    <mergeCell ref="L76:L77"/>
    <mergeCell ref="Q52:Q53"/>
    <mergeCell ref="AC53:AC54"/>
    <mergeCell ref="AO55:AP55"/>
    <mergeCell ref="R56:S56"/>
    <mergeCell ref="U56:W56"/>
    <mergeCell ref="B58:C58"/>
    <mergeCell ref="C60:D60"/>
    <mergeCell ref="A62:B62"/>
    <mergeCell ref="A63:B63"/>
    <mergeCell ref="C76:D76"/>
    <mergeCell ref="E76:F76"/>
    <mergeCell ref="H76:J76"/>
    <mergeCell ref="M76:P76"/>
    <mergeCell ref="R76:W76"/>
    <mergeCell ref="Y76:AG76"/>
    <mergeCell ref="AI76:AP76"/>
    <mergeCell ref="AK53:AL53"/>
    <mergeCell ref="AM53:AN53"/>
    <mergeCell ref="C55:D55"/>
    <mergeCell ref="E55:F55"/>
    <mergeCell ref="H55:J55"/>
    <mergeCell ref="R55:W55"/>
    <mergeCell ref="Y55:AB55"/>
    <mergeCell ref="AD55:AG55"/>
    <mergeCell ref="AI55:AL55"/>
    <mergeCell ref="AM55:AN55"/>
    <mergeCell ref="M53:N53"/>
    <mergeCell ref="O53:P53"/>
    <mergeCell ref="R53:S53"/>
    <mergeCell ref="U53:W53"/>
    <mergeCell ref="Y53:Z53"/>
    <mergeCell ref="AA53:AB53"/>
    <mergeCell ref="AD53:AE53"/>
    <mergeCell ref="AF53:AG53"/>
    <mergeCell ref="AI53:AJ53"/>
    <mergeCell ref="R30:S30"/>
    <mergeCell ref="U30:W30"/>
    <mergeCell ref="AS30:BF30"/>
    <mergeCell ref="BG30:BH30"/>
    <mergeCell ref="B32:C32"/>
    <mergeCell ref="C34:D34"/>
    <mergeCell ref="A36:B36"/>
    <mergeCell ref="A37:B37"/>
    <mergeCell ref="C52:D52"/>
    <mergeCell ref="E52:F52"/>
    <mergeCell ref="H52:J52"/>
    <mergeCell ref="M52:P52"/>
    <mergeCell ref="R52:W52"/>
    <mergeCell ref="Y52:AG52"/>
    <mergeCell ref="AI52:AP52"/>
    <mergeCell ref="B26:B30"/>
    <mergeCell ref="C27:C28"/>
    <mergeCell ref="D27:D28"/>
    <mergeCell ref="E27:E28"/>
    <mergeCell ref="F27:F28"/>
    <mergeCell ref="G26:G28"/>
    <mergeCell ref="L26:L28"/>
    <mergeCell ref="Q26:Q27"/>
    <mergeCell ref="AC27:AC28"/>
    <mergeCell ref="AS27:AX27"/>
    <mergeCell ref="AS28:AX28"/>
    <mergeCell ref="AY28:BD28"/>
    <mergeCell ref="BE28:BF28"/>
    <mergeCell ref="BG28:BH28"/>
    <mergeCell ref="C29:D29"/>
    <mergeCell ref="E29:F29"/>
    <mergeCell ref="H29:J29"/>
    <mergeCell ref="R29:W29"/>
    <mergeCell ref="Y29:AB29"/>
    <mergeCell ref="AD29:AG29"/>
    <mergeCell ref="AI29:AL29"/>
    <mergeCell ref="AM29:AN29"/>
    <mergeCell ref="AO29:AP29"/>
    <mergeCell ref="AS29:AX29"/>
    <mergeCell ref="AY29:BD29"/>
    <mergeCell ref="BE29:BF29"/>
    <mergeCell ref="BG29:BH29"/>
    <mergeCell ref="AR26:AR31"/>
    <mergeCell ref="Y26:AG26"/>
    <mergeCell ref="AI26:AP26"/>
    <mergeCell ref="AS26:BH26"/>
    <mergeCell ref="M27:N27"/>
    <mergeCell ref="O27:P27"/>
    <mergeCell ref="H14:J14"/>
    <mergeCell ref="U27:W27"/>
    <mergeCell ref="Y27:Z27"/>
    <mergeCell ref="AA27:AB27"/>
    <mergeCell ref="AD27:AE27"/>
    <mergeCell ref="AF27:AG27"/>
    <mergeCell ref="AI27:AJ27"/>
    <mergeCell ref="AK27:AL27"/>
    <mergeCell ref="AM27:AN27"/>
    <mergeCell ref="R27:T27"/>
    <mergeCell ref="AM12:AN12"/>
    <mergeCell ref="AY27:BD27"/>
    <mergeCell ref="BE27:BF27"/>
    <mergeCell ref="BG27:BH27"/>
    <mergeCell ref="R15:S15"/>
    <mergeCell ref="U15:W15"/>
    <mergeCell ref="B21:C21"/>
    <mergeCell ref="B22:C22"/>
    <mergeCell ref="B23:C23"/>
    <mergeCell ref="C26:D26"/>
    <mergeCell ref="E26:F26"/>
    <mergeCell ref="H26:J26"/>
    <mergeCell ref="M26:P26"/>
    <mergeCell ref="R26:W26"/>
    <mergeCell ref="B11:B15"/>
    <mergeCell ref="C12:C13"/>
    <mergeCell ref="D12:D13"/>
    <mergeCell ref="E12:E13"/>
    <mergeCell ref="F12:F13"/>
    <mergeCell ref="G11:G13"/>
    <mergeCell ref="L11:L13"/>
    <mergeCell ref="Q11:Q12"/>
    <mergeCell ref="C14:D14"/>
    <mergeCell ref="E14:F14"/>
    <mergeCell ref="AC12:AC13"/>
    <mergeCell ref="R14:W14"/>
    <mergeCell ref="Y14:AB14"/>
    <mergeCell ref="AD14:AG14"/>
    <mergeCell ref="AI14:AL14"/>
    <mergeCell ref="AM14:AN14"/>
    <mergeCell ref="AO14:AP14"/>
    <mergeCell ref="C11:D11"/>
    <mergeCell ref="E11:F11"/>
    <mergeCell ref="H11:J11"/>
    <mergeCell ref="M11:P11"/>
    <mergeCell ref="R11:W11"/>
    <mergeCell ref="Y11:AG11"/>
    <mergeCell ref="AI11:AP11"/>
    <mergeCell ref="M12:N12"/>
    <mergeCell ref="O12:P12"/>
    <mergeCell ref="R12:S12"/>
    <mergeCell ref="U12:W12"/>
    <mergeCell ref="Y12:Z12"/>
    <mergeCell ref="AA12:AB12"/>
    <mergeCell ref="AD12:AE12"/>
    <mergeCell ref="AF12:AG12"/>
    <mergeCell ref="AI12:AJ12"/>
    <mergeCell ref="AK12:AL12"/>
  </mergeCells>
  <pageMargins left="0.23622047244094499" right="0.23622047244094499" top="0.59055118110236204" bottom="0.31496062992126" header="0.59055118110236204" footer="0.31496062992126"/>
  <pageSetup paperSize="9" scale="59" firstPageNumber="47" orientation="landscape" useFirstPageNumber="1" r:id="rId1"/>
  <headerFooter>
    <oddFooter>&amp;L&amp;P&amp;R&amp;36ФУРНИТУРА</oddFooter>
  </headerFooter>
  <colBreaks count="3" manualBreakCount="3">
    <brk id="10" max="49" man="1"/>
    <brk id="23" max="49" man="1"/>
    <brk id="33" max="49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4"/>
  <dimension ref="A1:AJ59"/>
  <sheetViews>
    <sheetView view="pageBreakPreview" zoomScaleNormal="100" workbookViewId="0">
      <pane ySplit="1" topLeftCell="A2" activePane="bottomLeft" state="frozen"/>
      <selection pane="bottomLeft" activeCell="D53" sqref="D53:E53"/>
    </sheetView>
  </sheetViews>
  <sheetFormatPr defaultColWidth="9.140625" defaultRowHeight="15" outlineLevelRow="1"/>
  <cols>
    <col min="1" max="1" width="16" style="782" customWidth="1"/>
    <col min="2" max="2" width="12.42578125" style="783" customWidth="1"/>
    <col min="3" max="3" width="4.42578125" style="784" customWidth="1"/>
    <col min="4" max="4" width="31" style="785" customWidth="1"/>
    <col min="5" max="5" width="46" style="782" customWidth="1"/>
    <col min="6" max="6" width="46.7109375" style="785" customWidth="1"/>
    <col min="7" max="7" width="23.140625" style="785" customWidth="1"/>
    <col min="8" max="8" width="9" style="785" hidden="1" customWidth="1"/>
    <col min="9" max="9" width="10.28515625" style="785" hidden="1" customWidth="1"/>
    <col min="10" max="10" width="12.7109375" style="785" hidden="1" customWidth="1"/>
    <col min="11" max="16384" width="9.140625" style="785"/>
  </cols>
  <sheetData>
    <row r="1" spans="1:36" s="779" customFormat="1">
      <c r="A1" s="786"/>
      <c r="B1" s="786" t="s">
        <v>20</v>
      </c>
      <c r="C1" s="787"/>
      <c r="D1" s="786"/>
      <c r="E1" s="788"/>
    </row>
    <row r="3" spans="1:36">
      <c r="A3" s="217"/>
    </row>
    <row r="4" spans="1:36" ht="18.75">
      <c r="A4" s="789" t="s">
        <v>21</v>
      </c>
      <c r="C4" s="790"/>
    </row>
    <row r="6" spans="1:36" s="780" customFormat="1" ht="27" customHeight="1" thickBot="1">
      <c r="A6" s="791" t="s">
        <v>22</v>
      </c>
      <c r="B6" s="792" t="s">
        <v>23</v>
      </c>
      <c r="C6" s="793" t="s">
        <v>24</v>
      </c>
      <c r="D6" s="792" t="s">
        <v>25</v>
      </c>
      <c r="E6" s="792" t="s">
        <v>26</v>
      </c>
      <c r="F6" s="794" t="s">
        <v>27</v>
      </c>
      <c r="K6" s="829"/>
      <c r="L6" s="829"/>
      <c r="M6" s="829"/>
      <c r="N6" s="829"/>
      <c r="O6" s="829"/>
      <c r="P6" s="829"/>
      <c r="Q6" s="829"/>
      <c r="R6" s="829"/>
      <c r="S6" s="829"/>
      <c r="T6" s="829"/>
      <c r="U6" s="829"/>
      <c r="V6" s="829"/>
      <c r="W6" s="829"/>
      <c r="X6" s="829"/>
      <c r="Y6" s="829"/>
      <c r="Z6" s="829"/>
      <c r="AA6" s="829"/>
      <c r="AB6" s="829"/>
      <c r="AC6" s="829"/>
      <c r="AD6" s="829"/>
      <c r="AE6" s="829"/>
      <c r="AF6" s="829"/>
      <c r="AG6" s="829"/>
      <c r="AH6" s="829"/>
      <c r="AI6" s="829"/>
      <c r="AJ6" s="829"/>
    </row>
    <row r="7" spans="1:36" s="781" customFormat="1" ht="17.25" hidden="1" customHeight="1" outlineLevel="1">
      <c r="A7" s="795">
        <v>44995</v>
      </c>
      <c r="B7" s="796"/>
      <c r="C7" s="995" t="s">
        <v>28</v>
      </c>
      <c r="D7" s="995"/>
      <c r="E7" s="995"/>
      <c r="F7" s="995"/>
      <c r="K7" s="830"/>
      <c r="L7" s="830"/>
      <c r="M7" s="830"/>
      <c r="N7" s="830"/>
      <c r="O7" s="830"/>
      <c r="P7" s="830"/>
      <c r="Q7" s="830"/>
      <c r="R7" s="830"/>
      <c r="S7" s="830"/>
      <c r="T7" s="830"/>
      <c r="U7" s="830"/>
      <c r="V7" s="830"/>
      <c r="W7" s="830"/>
      <c r="X7" s="830"/>
      <c r="Y7" s="830"/>
      <c r="Z7" s="830"/>
      <c r="AA7" s="830"/>
      <c r="AB7" s="830"/>
      <c r="AC7" s="830"/>
      <c r="AD7" s="830"/>
      <c r="AE7" s="830"/>
      <c r="AF7" s="830"/>
      <c r="AG7" s="830"/>
      <c r="AH7" s="830"/>
      <c r="AI7" s="830"/>
      <c r="AJ7" s="830"/>
    </row>
    <row r="8" spans="1:36" s="781" customFormat="1" ht="28.5" hidden="1" customHeight="1" outlineLevel="1">
      <c r="A8" s="797"/>
      <c r="B8" s="798"/>
      <c r="C8" s="799">
        <v>1</v>
      </c>
      <c r="D8" s="800" t="s">
        <v>29</v>
      </c>
      <c r="E8" s="801"/>
      <c r="F8" s="802"/>
    </row>
    <row r="9" spans="1:36" s="781" customFormat="1" ht="19.5" hidden="1" customHeight="1" outlineLevel="1">
      <c r="A9" s="797"/>
      <c r="B9" s="798"/>
      <c r="C9" s="995" t="s">
        <v>30</v>
      </c>
      <c r="D9" s="995"/>
      <c r="E9" s="995"/>
      <c r="F9" s="995"/>
    </row>
    <row r="10" spans="1:36" s="781" customFormat="1" ht="18.75" hidden="1" customHeight="1" outlineLevel="1">
      <c r="A10" s="797"/>
      <c r="B10" s="1022"/>
      <c r="C10" s="1016">
        <v>2</v>
      </c>
      <c r="D10" s="1015" t="s">
        <v>31</v>
      </c>
      <c r="E10" s="1015"/>
      <c r="F10" s="802" t="s">
        <v>32</v>
      </c>
    </row>
    <row r="11" spans="1:36" s="781" customFormat="1" ht="18.75" hidden="1" customHeight="1" outlineLevel="1">
      <c r="A11" s="797"/>
      <c r="B11" s="1022"/>
      <c r="C11" s="1016"/>
      <c r="D11" s="1015"/>
      <c r="E11" s="1015"/>
      <c r="F11" s="802" t="s">
        <v>33</v>
      </c>
    </row>
    <row r="12" spans="1:36" s="781" customFormat="1" ht="16.5" hidden="1" customHeight="1" outlineLevel="1">
      <c r="A12" s="803"/>
      <c r="B12" s="1022"/>
      <c r="C12" s="1016"/>
      <c r="D12" s="1015"/>
      <c r="E12" s="1015"/>
      <c r="F12" s="802" t="s">
        <v>34</v>
      </c>
    </row>
    <row r="13" spans="1:36" hidden="1" outlineLevel="1" collapsed="1">
      <c r="A13" s="1025">
        <v>45041</v>
      </c>
      <c r="B13" s="804"/>
      <c r="C13" s="995" t="s">
        <v>28</v>
      </c>
      <c r="D13" s="995"/>
      <c r="E13" s="995"/>
      <c r="F13" s="995"/>
    </row>
    <row r="14" spans="1:36" hidden="1" outlineLevel="1">
      <c r="A14" s="1026"/>
      <c r="B14" s="804"/>
      <c r="C14" s="799">
        <v>1</v>
      </c>
      <c r="D14" s="800" t="s">
        <v>35</v>
      </c>
      <c r="E14" s="801"/>
      <c r="F14" s="802"/>
    </row>
    <row r="15" spans="1:36" hidden="1" outlineLevel="1" collapsed="1">
      <c r="A15" s="1027">
        <v>45086</v>
      </c>
      <c r="B15" s="804"/>
      <c r="C15" s="995" t="s">
        <v>28</v>
      </c>
      <c r="D15" s="995"/>
      <c r="E15" s="995"/>
      <c r="F15" s="995"/>
    </row>
    <row r="16" spans="1:36" hidden="1" outlineLevel="1">
      <c r="A16" s="1027"/>
      <c r="B16" s="804"/>
      <c r="C16" s="799">
        <v>1</v>
      </c>
      <c r="D16" s="800" t="s">
        <v>36</v>
      </c>
      <c r="E16" s="801"/>
      <c r="F16" s="806"/>
    </row>
    <row r="17" spans="1:6" hidden="1" outlineLevel="1">
      <c r="A17" s="1027"/>
      <c r="B17" s="804"/>
      <c r="C17" s="995" t="s">
        <v>37</v>
      </c>
      <c r="D17" s="995"/>
      <c r="E17" s="995"/>
      <c r="F17" s="995"/>
    </row>
    <row r="18" spans="1:6" hidden="1" outlineLevel="1">
      <c r="A18" s="1027"/>
      <c r="B18" s="804"/>
      <c r="C18" s="799">
        <v>2</v>
      </c>
      <c r="D18" s="800" t="s">
        <v>38</v>
      </c>
      <c r="E18" s="801"/>
      <c r="F18" s="807" t="s">
        <v>39</v>
      </c>
    </row>
    <row r="19" spans="1:6" hidden="1" outlineLevel="1">
      <c r="A19" s="1027"/>
      <c r="B19" s="804"/>
      <c r="C19" s="799">
        <v>3</v>
      </c>
      <c r="D19" s="800" t="s">
        <v>40</v>
      </c>
      <c r="E19" s="801"/>
      <c r="F19" s="807" t="s">
        <v>41</v>
      </c>
    </row>
    <row r="20" spans="1:6" hidden="1" outlineLevel="1" collapsed="1">
      <c r="A20" s="1027">
        <v>45094</v>
      </c>
      <c r="B20" s="804"/>
      <c r="C20" s="995" t="s">
        <v>28</v>
      </c>
      <c r="D20" s="995"/>
      <c r="E20" s="995"/>
      <c r="F20" s="995"/>
    </row>
    <row r="21" spans="1:6" hidden="1" outlineLevel="1">
      <c r="A21" s="1027"/>
      <c r="B21" s="804"/>
      <c r="C21" s="799">
        <v>1</v>
      </c>
      <c r="D21" s="800" t="s">
        <v>42</v>
      </c>
      <c r="E21" s="801"/>
      <c r="F21" s="806"/>
    </row>
    <row r="22" spans="1:6" hidden="1" outlineLevel="1">
      <c r="A22" s="1027"/>
      <c r="B22" s="804"/>
      <c r="C22" s="995" t="s">
        <v>37</v>
      </c>
      <c r="D22" s="995"/>
      <c r="E22" s="995"/>
      <c r="F22" s="995"/>
    </row>
    <row r="23" spans="1:6" hidden="1" outlineLevel="1">
      <c r="A23" s="1027"/>
      <c r="B23" s="804"/>
      <c r="C23" s="799">
        <v>2</v>
      </c>
      <c r="D23" s="800" t="s">
        <v>43</v>
      </c>
      <c r="E23" s="801"/>
      <c r="F23" s="808" t="s">
        <v>44</v>
      </c>
    </row>
    <row r="24" spans="1:6" hidden="1" outlineLevel="1" collapsed="1">
      <c r="A24" s="1027">
        <v>45103</v>
      </c>
      <c r="B24" s="804"/>
      <c r="C24" s="995" t="s">
        <v>28</v>
      </c>
      <c r="D24" s="995"/>
      <c r="E24" s="995"/>
      <c r="F24" s="995"/>
    </row>
    <row r="25" spans="1:6" hidden="1" outlineLevel="1">
      <c r="A25" s="1027"/>
      <c r="B25" s="804"/>
      <c r="C25" s="799">
        <v>1</v>
      </c>
      <c r="D25" s="800" t="s">
        <v>45</v>
      </c>
      <c r="E25" s="801"/>
      <c r="F25" s="806"/>
    </row>
    <row r="26" spans="1:6" hidden="1" outlineLevel="1">
      <c r="A26" s="1027"/>
      <c r="B26" s="804"/>
      <c r="C26" s="799">
        <v>2</v>
      </c>
      <c r="D26" s="800" t="s">
        <v>46</v>
      </c>
      <c r="E26" s="801"/>
      <c r="F26" s="806"/>
    </row>
    <row r="27" spans="1:6" hidden="1" outlineLevel="1" collapsed="1">
      <c r="A27" s="1027">
        <v>45111</v>
      </c>
      <c r="B27" s="804"/>
      <c r="C27" s="995" t="s">
        <v>28</v>
      </c>
      <c r="D27" s="995"/>
      <c r="E27" s="995"/>
      <c r="F27" s="995"/>
    </row>
    <row r="28" spans="1:6" hidden="1" outlineLevel="1">
      <c r="A28" s="1027"/>
      <c r="B28" s="804"/>
      <c r="C28" s="799">
        <v>1</v>
      </c>
      <c r="D28" s="800" t="s">
        <v>47</v>
      </c>
      <c r="E28" s="801"/>
      <c r="F28" s="806"/>
    </row>
    <row r="29" spans="1:6" hidden="1" outlineLevel="1">
      <c r="A29" s="1027">
        <v>45113</v>
      </c>
      <c r="B29" s="804"/>
      <c r="C29" s="995" t="s">
        <v>28</v>
      </c>
      <c r="D29" s="995"/>
      <c r="E29" s="995"/>
      <c r="F29" s="995"/>
    </row>
    <row r="30" spans="1:6" hidden="1" outlineLevel="1">
      <c r="A30" s="1027"/>
      <c r="B30" s="804"/>
      <c r="C30" s="799">
        <v>1</v>
      </c>
      <c r="D30" s="800" t="s">
        <v>48</v>
      </c>
      <c r="E30" s="801"/>
      <c r="F30" s="806"/>
    </row>
    <row r="31" spans="1:6" hidden="1" outlineLevel="1">
      <c r="A31" s="1027">
        <v>45114</v>
      </c>
      <c r="B31" s="804"/>
      <c r="C31" s="995" t="s">
        <v>30</v>
      </c>
      <c r="D31" s="995"/>
      <c r="E31" s="995"/>
      <c r="F31" s="995"/>
    </row>
    <row r="32" spans="1:6" hidden="1" outlineLevel="1">
      <c r="A32" s="1027"/>
      <c r="B32" s="804"/>
      <c r="C32" s="799">
        <v>1</v>
      </c>
      <c r="D32" s="1000" t="s">
        <v>49</v>
      </c>
      <c r="E32" s="1001"/>
      <c r="F32" s="809" t="s">
        <v>33</v>
      </c>
    </row>
    <row r="33" spans="1:6" hidden="1" outlineLevel="1">
      <c r="A33" s="1027">
        <v>45118</v>
      </c>
      <c r="B33" s="804"/>
      <c r="C33" s="995" t="s">
        <v>28</v>
      </c>
      <c r="D33" s="995"/>
      <c r="E33" s="995"/>
      <c r="F33" s="995"/>
    </row>
    <row r="34" spans="1:6" hidden="1" outlineLevel="1">
      <c r="A34" s="1025"/>
      <c r="B34" s="810"/>
      <c r="C34" s="811">
        <v>1</v>
      </c>
      <c r="D34" s="812" t="s">
        <v>50</v>
      </c>
      <c r="E34" s="813"/>
      <c r="F34" s="814" t="s">
        <v>32</v>
      </c>
    </row>
    <row r="35" spans="1:6" collapsed="1">
      <c r="A35" s="1028">
        <v>45139</v>
      </c>
      <c r="B35" s="1023"/>
      <c r="C35" s="1002" t="s">
        <v>28</v>
      </c>
      <c r="D35" s="1002"/>
      <c r="E35" s="1002"/>
      <c r="F35" s="1003"/>
    </row>
    <row r="36" spans="1:6">
      <c r="A36" s="1029"/>
      <c r="B36" s="1024"/>
      <c r="C36" s="1017">
        <v>1</v>
      </c>
      <c r="D36" s="1006" t="s">
        <v>51</v>
      </c>
      <c r="E36" s="1006"/>
      <c r="F36" s="816" t="s">
        <v>52</v>
      </c>
    </row>
    <row r="37" spans="1:6">
      <c r="A37" s="1029"/>
      <c r="B37" s="1024"/>
      <c r="C37" s="1017"/>
      <c r="D37" s="1006"/>
      <c r="E37" s="1006"/>
      <c r="F37" s="816" t="s">
        <v>53</v>
      </c>
    </row>
    <row r="38" spans="1:6" ht="17.25" customHeight="1">
      <c r="A38" s="1029"/>
      <c r="B38" s="1024"/>
      <c r="C38" s="1018">
        <v>2</v>
      </c>
      <c r="D38" s="1007" t="s">
        <v>54</v>
      </c>
      <c r="E38" s="1008"/>
      <c r="F38" s="817" t="s">
        <v>55</v>
      </c>
    </row>
    <row r="39" spans="1:6">
      <c r="A39" s="1030"/>
      <c r="B39" s="1019"/>
      <c r="C39" s="1019"/>
      <c r="D39" s="1009"/>
      <c r="E39" s="1010"/>
      <c r="F39" s="818" t="s">
        <v>56</v>
      </c>
    </row>
    <row r="40" spans="1:6">
      <c r="A40" s="819">
        <v>45177</v>
      </c>
      <c r="B40" s="820"/>
      <c r="C40" s="820">
        <v>1</v>
      </c>
      <c r="D40" s="1004" t="s">
        <v>57</v>
      </c>
      <c r="E40" s="1005"/>
      <c r="F40" s="821"/>
    </row>
    <row r="41" spans="1:6" ht="28.5" customHeight="1">
      <c r="A41" s="819">
        <v>45181</v>
      </c>
      <c r="B41" s="822"/>
      <c r="C41" s="820">
        <v>1</v>
      </c>
      <c r="D41" s="996" t="s">
        <v>58</v>
      </c>
      <c r="E41" s="997"/>
      <c r="F41" s="823" t="s">
        <v>52</v>
      </c>
    </row>
    <row r="42" spans="1:6">
      <c r="A42" s="824">
        <v>45243</v>
      </c>
      <c r="B42" s="825"/>
      <c r="C42" s="826">
        <v>1</v>
      </c>
      <c r="D42" s="998" t="s">
        <v>59</v>
      </c>
      <c r="E42" s="999"/>
      <c r="F42" s="827" t="s">
        <v>60</v>
      </c>
    </row>
    <row r="43" spans="1:6">
      <c r="A43" s="1027">
        <v>45306</v>
      </c>
      <c r="B43" s="1017"/>
      <c r="C43" s="828">
        <v>1</v>
      </c>
      <c r="D43" s="1011" t="s">
        <v>61</v>
      </c>
      <c r="E43" s="1011"/>
      <c r="F43" s="807" t="s">
        <v>62</v>
      </c>
    </row>
    <row r="44" spans="1:6">
      <c r="A44" s="1027"/>
      <c r="B44" s="1017"/>
      <c r="C44" s="1017">
        <v>2</v>
      </c>
      <c r="D44" s="1014" t="s">
        <v>63</v>
      </c>
      <c r="E44" s="1014"/>
      <c r="F44" s="807" t="s">
        <v>64</v>
      </c>
    </row>
    <row r="45" spans="1:6">
      <c r="A45" s="1027"/>
      <c r="B45" s="1017"/>
      <c r="C45" s="1017"/>
      <c r="D45" s="1014"/>
      <c r="E45" s="1014"/>
      <c r="F45" s="807" t="s">
        <v>44</v>
      </c>
    </row>
    <row r="46" spans="1:6">
      <c r="A46" s="1027"/>
      <c r="B46" s="1017"/>
      <c r="C46" s="828">
        <v>3</v>
      </c>
      <c r="D46" s="1011" t="s">
        <v>65</v>
      </c>
      <c r="E46" s="1011"/>
      <c r="F46" s="807" t="s">
        <v>66</v>
      </c>
    </row>
    <row r="47" spans="1:6" ht="33" customHeight="1">
      <c r="A47" s="805">
        <v>45329</v>
      </c>
      <c r="B47" s="804"/>
      <c r="C47" s="815">
        <v>1</v>
      </c>
      <c r="D47" s="1012" t="s">
        <v>67</v>
      </c>
      <c r="E47" s="1013"/>
      <c r="F47" s="807" t="s">
        <v>53</v>
      </c>
    </row>
    <row r="48" spans="1:6">
      <c r="A48" s="1020">
        <v>45408</v>
      </c>
      <c r="B48" s="992"/>
      <c r="C48" s="899">
        <v>1</v>
      </c>
      <c r="D48" s="984" t="s">
        <v>708</v>
      </c>
      <c r="E48" s="984"/>
      <c r="F48" s="959"/>
    </row>
    <row r="49" spans="1:6">
      <c r="A49" s="1021"/>
      <c r="B49" s="992"/>
      <c r="C49" s="899">
        <v>2</v>
      </c>
      <c r="D49" s="984" t="s">
        <v>712</v>
      </c>
      <c r="E49" s="984"/>
      <c r="F49" s="960" t="s">
        <v>725</v>
      </c>
    </row>
    <row r="50" spans="1:6" ht="15.75" thickBot="1">
      <c r="A50" s="1021"/>
      <c r="B50" s="994"/>
      <c r="C50" s="963">
        <v>3</v>
      </c>
      <c r="D50" s="993" t="s">
        <v>713</v>
      </c>
      <c r="E50" s="993"/>
      <c r="F50" s="808" t="s">
        <v>44</v>
      </c>
    </row>
    <row r="51" spans="1:6">
      <c r="A51" s="988">
        <v>45463</v>
      </c>
      <c r="B51" s="992"/>
      <c r="C51" s="899">
        <v>1</v>
      </c>
      <c r="D51" s="984" t="s">
        <v>734</v>
      </c>
      <c r="E51" s="984"/>
      <c r="F51" s="964" t="s">
        <v>735</v>
      </c>
    </row>
    <row r="52" spans="1:6" ht="15.75" thickBot="1">
      <c r="A52" s="989"/>
      <c r="B52" s="992"/>
      <c r="C52" s="899">
        <v>2</v>
      </c>
      <c r="D52" s="984" t="s">
        <v>736</v>
      </c>
      <c r="E52" s="984"/>
      <c r="F52" s="965" t="s">
        <v>735</v>
      </c>
    </row>
    <row r="53" spans="1:6">
      <c r="A53" s="989"/>
      <c r="B53" s="975" t="s">
        <v>737</v>
      </c>
      <c r="C53" s="963">
        <v>1</v>
      </c>
      <c r="D53" s="993" t="s">
        <v>738</v>
      </c>
      <c r="E53" s="993"/>
      <c r="F53" s="808" t="s">
        <v>725</v>
      </c>
    </row>
    <row r="54" spans="1:6">
      <c r="A54" s="989"/>
      <c r="B54" s="971" t="s">
        <v>741</v>
      </c>
      <c r="C54" s="899">
        <v>1</v>
      </c>
      <c r="D54" s="984" t="s">
        <v>742</v>
      </c>
      <c r="E54" s="984"/>
      <c r="F54" s="976" t="s">
        <v>66</v>
      </c>
    </row>
    <row r="55" spans="1:6">
      <c r="A55" s="989"/>
      <c r="B55" s="971" t="s">
        <v>748</v>
      </c>
      <c r="C55" s="899">
        <v>1</v>
      </c>
      <c r="D55" s="984" t="s">
        <v>750</v>
      </c>
      <c r="E55" s="984"/>
      <c r="F55" s="976" t="s">
        <v>107</v>
      </c>
    </row>
    <row r="56" spans="1:6">
      <c r="A56" s="989"/>
      <c r="B56" s="971" t="s">
        <v>751</v>
      </c>
      <c r="C56" s="899">
        <v>1</v>
      </c>
      <c r="D56" s="984" t="s">
        <v>752</v>
      </c>
      <c r="E56" s="984"/>
      <c r="F56" s="976" t="s">
        <v>725</v>
      </c>
    </row>
    <row r="57" spans="1:6">
      <c r="A57" s="989"/>
      <c r="B57" s="990" t="s">
        <v>755</v>
      </c>
      <c r="C57" s="899">
        <v>1</v>
      </c>
      <c r="D57" s="984" t="s">
        <v>753</v>
      </c>
      <c r="E57" s="984"/>
      <c r="F57" s="976" t="s">
        <v>735</v>
      </c>
    </row>
    <row r="58" spans="1:6">
      <c r="A58" s="989"/>
      <c r="B58" s="991"/>
      <c r="C58" s="899">
        <v>2</v>
      </c>
      <c r="D58" s="985" t="s">
        <v>754</v>
      </c>
      <c r="E58" s="986"/>
      <c r="F58" s="976" t="s">
        <v>53</v>
      </c>
    </row>
    <row r="59" spans="1:6">
      <c r="D59" s="987"/>
      <c r="E59" s="987"/>
    </row>
  </sheetData>
  <mergeCells count="58">
    <mergeCell ref="A48:A50"/>
    <mergeCell ref="D56:E56"/>
    <mergeCell ref="B10:B12"/>
    <mergeCell ref="B35:B39"/>
    <mergeCell ref="B43:B46"/>
    <mergeCell ref="A13:A14"/>
    <mergeCell ref="A15:A19"/>
    <mergeCell ref="A20:A23"/>
    <mergeCell ref="A24:A26"/>
    <mergeCell ref="A27:A28"/>
    <mergeCell ref="A29:A30"/>
    <mergeCell ref="A31:A32"/>
    <mergeCell ref="A33:A34"/>
    <mergeCell ref="A35:A39"/>
    <mergeCell ref="A43:A46"/>
    <mergeCell ref="D43:E43"/>
    <mergeCell ref="D46:E46"/>
    <mergeCell ref="D47:E47"/>
    <mergeCell ref="D44:E45"/>
    <mergeCell ref="C7:F7"/>
    <mergeCell ref="C9:F9"/>
    <mergeCell ref="C13:F13"/>
    <mergeCell ref="C15:F15"/>
    <mergeCell ref="C17:F17"/>
    <mergeCell ref="D10:E12"/>
    <mergeCell ref="C10:C12"/>
    <mergeCell ref="C20:F20"/>
    <mergeCell ref="C22:F22"/>
    <mergeCell ref="C36:C37"/>
    <mergeCell ref="C38:C39"/>
    <mergeCell ref="C44:C45"/>
    <mergeCell ref="C24:F24"/>
    <mergeCell ref="C27:F27"/>
    <mergeCell ref="C29:F29"/>
    <mergeCell ref="D41:E41"/>
    <mergeCell ref="D42:E42"/>
    <mergeCell ref="C31:F31"/>
    <mergeCell ref="D32:E32"/>
    <mergeCell ref="C33:F33"/>
    <mergeCell ref="C35:F35"/>
    <mergeCell ref="D40:E40"/>
    <mergeCell ref="D36:E37"/>
    <mergeCell ref="D38:E39"/>
    <mergeCell ref="D48:E48"/>
    <mergeCell ref="D49:E49"/>
    <mergeCell ref="D50:E50"/>
    <mergeCell ref="B48:B50"/>
    <mergeCell ref="D53:E53"/>
    <mergeCell ref="D57:E57"/>
    <mergeCell ref="D58:E58"/>
    <mergeCell ref="D59:E59"/>
    <mergeCell ref="A51:A58"/>
    <mergeCell ref="B57:B58"/>
    <mergeCell ref="D55:E55"/>
    <mergeCell ref="D54:E54"/>
    <mergeCell ref="D51:E51"/>
    <mergeCell ref="D52:E52"/>
    <mergeCell ref="B51:B52"/>
  </mergeCells>
  <hyperlinks>
    <hyperlink ref="B1" location="Содержание!A1" display="Вернуться в содержание"/>
    <hyperlink ref="F10" location="Ручки_накладки_Италия!A1" display="Ручки, накладки, завертки, цилиндры - Италия"/>
    <hyperlink ref="F11" location="Ручки_накладки_Китай!A1" display="Ручки, накладки, завертки, цилиндры - Китай"/>
    <hyperlink ref="F12" location="'Карточные петли'!A1" display="Петли карточные"/>
    <hyperlink ref="F18" location="'Cистемы Meta'!Print_Area" display="Системы-Meta"/>
    <hyperlink ref="F19" location="Замки!Область_печати" display="Замки"/>
    <hyperlink ref="F23" location="Ручки_накладки_Китай!A1" display="Ручки_накладки_Китай"/>
    <hyperlink ref="F32" location="Ручки_накладки_Китай!A1" display="Ручки, накладки, завертки, цилиндры - Китай"/>
    <hyperlink ref="F34" location="Ручки_накладки_Италия!A1" display="Ручки, накладки, завертки, цилиндры - Италия"/>
    <hyperlink ref="F37" location="'Системы для перегородок'!Область_печати" display="Системы для перегородок"/>
    <hyperlink ref="F36" location="'Cистемы INVISIBLE'!Область_печати" display="Системы: INVISIBLE, SLIDE, DIVA, LOFT"/>
    <hyperlink ref="F38" location="'Скрытые петли'!A1" display="Петли скрытые"/>
    <hyperlink ref="F39" location="'Cистемы TWICE, ROTO'!A1" display="Системы: TWICE, HEFT, ROTO"/>
    <hyperlink ref="F41" location="'Cистемы INVISIBLE'!A1" display="Системы: INVISIBLE, SLIDE, DIVA, LOFT"/>
    <hyperlink ref="F42" location="'Фурнитура для акции'!R1C1" display="Фурнитура для акции"/>
    <hyperlink ref="F43" location="'Cистемы INVISIBLE'!Область_печати" display="Cистемы INVISIBLE"/>
    <hyperlink ref="F44" location="Ручки_накладки_Италия!A1" display="Ручки_накладки_Италия"/>
    <hyperlink ref="F45" location="Ручки_накладки_Китай!A1" display="Ручки_накладки_Китай"/>
    <hyperlink ref="F46" location="Прочее!J17" display="Прочее"/>
    <hyperlink ref="F47" location="'Системы для перегородок'!A1" display="Системы для перегородок'!A1"/>
    <hyperlink ref="F49" location="'Cистемы TWICE, ROTO'!A1" display="'Cистемы TWICE, ROTO'!A1"/>
    <hyperlink ref="F50" location="Ручки_накладки_Китай!A1" display="Ручки_накладки_Китай!A1"/>
    <hyperlink ref="F51" location="'Скрытые петли'!Область_печати" display="Скрытые петли"/>
    <hyperlink ref="F52" location="'Скрытые петли'!Область_печати" display="Скрытые петли"/>
    <hyperlink ref="F53" location="'Cистемы TWICE, ROTO'!Область_печати" display="Cистемы TWICE, ROTO"/>
    <hyperlink ref="F54" location="Прочее!Область_печати" display="Прочее"/>
    <hyperlink ref="F55" location="'Карточные петли'!A24" display="Карточные петли"/>
    <hyperlink ref="F56" location="'Cистемы TWICE, ROTO'!Область_печати" display="Cистемы TWICE, ROTO"/>
    <hyperlink ref="F57" location="'Скрытые петли'!Область_печати" display="Скрытые петли"/>
    <hyperlink ref="F58" location="'Системы для перегородок'!Область_печати" display="Системы для перегородок"/>
  </hyperlinks>
  <pageMargins left="0.70866141732283505" right="0.70866141732283505" top="0.74803149606299202" bottom="0.74803149606299202" header="0.31496062992126" footer="0.31496062992126"/>
  <pageSetup paperSize="9" scale="55" orientation="portrait" r:id="rId1"/>
  <colBreaks count="1" manualBreakCount="1">
    <brk id="6" max="1048575" man="1"/>
  </colBreak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58">
    <tabColor theme="8" tint="0.39994506668294322"/>
  </sheetPr>
  <dimension ref="A1:L32"/>
  <sheetViews>
    <sheetView view="pageBreakPreview" zoomScale="85" zoomScaleNormal="110" zoomScalePageLayoutView="70" workbookViewId="0">
      <pane ySplit="5" topLeftCell="A6" activePane="bottomLeft" state="frozen"/>
      <selection pane="bottomLeft" activeCell="C26" sqref="C26"/>
    </sheetView>
  </sheetViews>
  <sheetFormatPr defaultColWidth="27.28515625" defaultRowHeight="15"/>
  <cols>
    <col min="1" max="1" width="22" style="24" customWidth="1"/>
    <col min="2" max="2" width="15.5703125" style="24" customWidth="1"/>
    <col min="3" max="6" width="30.7109375" style="24" customWidth="1"/>
    <col min="7" max="16384" width="27.28515625" style="24"/>
  </cols>
  <sheetData>
    <row r="1" spans="1:12" s="21" customFormat="1" ht="18" customHeight="1">
      <c r="A1" s="25"/>
      <c r="B1" s="25"/>
      <c r="C1" s="3" t="s">
        <v>20</v>
      </c>
      <c r="D1" s="25"/>
      <c r="E1" s="25"/>
      <c r="F1" s="25"/>
      <c r="L1" s="60" t="e">
        <f>Содержание!#REF!</f>
        <v>#REF!</v>
      </c>
    </row>
    <row r="2" spans="1:12">
      <c r="A2" s="1500" t="s">
        <v>652</v>
      </c>
      <c r="B2" s="1500"/>
      <c r="C2" s="1500"/>
      <c r="D2" s="1500"/>
      <c r="E2" s="1500"/>
      <c r="F2" s="1500"/>
    </row>
    <row r="3" spans="1:12" ht="100.5" customHeight="1">
      <c r="A3" s="1512" t="s">
        <v>219</v>
      </c>
      <c r="B3" s="1512"/>
      <c r="C3" s="26"/>
      <c r="D3" s="1421"/>
      <c r="E3" s="1423"/>
      <c r="F3" s="26"/>
    </row>
    <row r="4" spans="1:12" ht="28.5" customHeight="1">
      <c r="A4" s="1512"/>
      <c r="B4" s="1512"/>
      <c r="C4" s="27"/>
      <c r="D4" s="27"/>
      <c r="E4" s="28"/>
      <c r="F4" s="27"/>
    </row>
    <row r="5" spans="1:12">
      <c r="A5" s="1512"/>
      <c r="B5" s="1512"/>
      <c r="C5" s="29" t="s">
        <v>653</v>
      </c>
      <c r="D5" s="1501" t="s">
        <v>654</v>
      </c>
      <c r="E5" s="1501"/>
      <c r="F5" s="29" t="s">
        <v>655</v>
      </c>
    </row>
    <row r="6" spans="1:12" ht="3.75" customHeight="1"/>
    <row r="7" spans="1:12" s="22" customFormat="1" ht="3.75" customHeight="1">
      <c r="A7" s="30"/>
      <c r="B7" s="30"/>
      <c r="C7" s="21"/>
      <c r="D7" s="31"/>
      <c r="E7" s="32"/>
      <c r="F7" s="32"/>
    </row>
    <row r="8" spans="1:12" ht="18.75">
      <c r="A8" s="1502" t="s">
        <v>656</v>
      </c>
      <c r="B8" s="1502"/>
      <c r="C8" s="1502"/>
      <c r="D8" s="1502"/>
      <c r="E8" s="1502"/>
      <c r="F8" s="1502"/>
    </row>
    <row r="9" spans="1:12">
      <c r="A9" s="1506" t="s">
        <v>657</v>
      </c>
      <c r="B9" s="1506" t="s">
        <v>658</v>
      </c>
      <c r="C9" s="33" t="s">
        <v>659</v>
      </c>
      <c r="D9" s="33" t="s">
        <v>660</v>
      </c>
      <c r="E9" s="33" t="s">
        <v>661</v>
      </c>
      <c r="F9" s="34" t="s">
        <v>662</v>
      </c>
    </row>
    <row r="10" spans="1:12">
      <c r="A10" s="1507"/>
      <c r="B10" s="1507"/>
      <c r="C10" s="35" t="s">
        <v>98</v>
      </c>
      <c r="D10" s="36" t="s">
        <v>98</v>
      </c>
      <c r="E10" s="36" t="s">
        <v>98</v>
      </c>
      <c r="F10" s="35" t="s">
        <v>98</v>
      </c>
    </row>
    <row r="11" spans="1:12" ht="21.95" customHeight="1">
      <c r="A11" s="1508" t="s">
        <v>532</v>
      </c>
      <c r="B11" s="37" t="s">
        <v>663</v>
      </c>
      <c r="C11" s="38">
        <f>'механизмы база'!AS32*скидки_наценки!$D$10*скидки_наценки!$F$10/скидки_наценки!$B$4</f>
        <v>9780</v>
      </c>
      <c r="D11" s="38">
        <f>'механизмы база'!AY32*скидки_наценки!$D$10*скидки_наценки!$F$10/скидки_наценки!$B$4</f>
        <v>11360</v>
      </c>
      <c r="E11" s="38">
        <f>'механизмы база'!BE32*скидки_наценки!$D$10*скидки_наценки!$F$10/скидки_наценки!$B$4</f>
        <v>23190</v>
      </c>
      <c r="F11" s="38">
        <f>'механизмы база'!BG32*скидки_наценки!$D$10*скидки_наценки!$F$10/скидки_наценки!$B$4</f>
        <v>29550</v>
      </c>
    </row>
    <row r="12" spans="1:12" ht="21.95" customHeight="1">
      <c r="A12" s="1509"/>
      <c r="B12" s="39" t="s">
        <v>664</v>
      </c>
      <c r="C12" s="40">
        <f>'механизмы база'!AT32*скидки_наценки!$D$10*скидки_наценки!$F$10/скидки_наценки!$B$4</f>
        <v>10840</v>
      </c>
      <c r="D12" s="40">
        <f>'механизмы база'!AZ32*скидки_наценки!$D$10*скидки_наценки!$F$10/скидки_наценки!$B$4</f>
        <v>12800</v>
      </c>
      <c r="E12" s="40">
        <f>'механизмы база'!BF32*скидки_наценки!$D$10*скидки_наценки!$F$10/скидки_наценки!$B$4</f>
        <v>25610</v>
      </c>
      <c r="F12" s="40">
        <f>'механизмы база'!BH32*скидки_наценки!$D$10*скидки_наценки!$F$10/скидки_наценки!$B$4</f>
        <v>36980</v>
      </c>
    </row>
    <row r="13" spans="1:12" ht="21.95" customHeight="1">
      <c r="A13" s="1510" t="s">
        <v>665</v>
      </c>
      <c r="B13" s="41" t="s">
        <v>666</v>
      </c>
      <c r="C13" s="42">
        <f>'механизмы база'!AU32*скидки_наценки!$D$10*скидки_наценки!$F$10/скидки_наценки!$B$4</f>
        <v>10840</v>
      </c>
      <c r="D13" s="42">
        <f>'механизмы база'!BA32*скидки_наценки!$D$10*скидки_наценки!$F$10/скидки_наценки!$B$4</f>
        <v>12800</v>
      </c>
      <c r="E13" s="42" t="s">
        <v>244</v>
      </c>
      <c r="F13" s="42" t="s">
        <v>244</v>
      </c>
    </row>
    <row r="14" spans="1:12" ht="21.95" customHeight="1">
      <c r="A14" s="1509"/>
      <c r="B14" s="39" t="s">
        <v>664</v>
      </c>
      <c r="C14" s="40">
        <f>'механизмы база'!AV32*скидки_наценки!$D$10*скидки_наценки!$F$10/скидки_наценки!$B$4</f>
        <v>12350</v>
      </c>
      <c r="D14" s="40">
        <f>'механизмы база'!BB32*скидки_наценки!$D$10*скидки_наценки!$F$10/скидки_наценки!$B$4</f>
        <v>14320</v>
      </c>
      <c r="E14" s="40" t="s">
        <v>244</v>
      </c>
      <c r="F14" s="40" t="s">
        <v>244</v>
      </c>
    </row>
    <row r="15" spans="1:12" ht="21.95" customHeight="1">
      <c r="A15" s="1510" t="s">
        <v>667</v>
      </c>
      <c r="B15" s="41" t="s">
        <v>668</v>
      </c>
      <c r="C15" s="42">
        <f>'механизмы база'!AW32*скидки_наценки!$D$10*скидки_наценки!$F$10/скидки_наценки!$B$4</f>
        <v>12350</v>
      </c>
      <c r="D15" s="42">
        <f>'механизмы база'!BC32*скидки_наценки!$D$10*скидки_наценки!$F$10/скидки_наценки!$B$4</f>
        <v>14320</v>
      </c>
      <c r="E15" s="42">
        <f>E11+(D15-D11)</f>
        <v>26150</v>
      </c>
      <c r="F15" s="42" t="s">
        <v>244</v>
      </c>
    </row>
    <row r="16" spans="1:12" ht="21.95" customHeight="1">
      <c r="A16" s="1511"/>
      <c r="B16" s="43" t="s">
        <v>664</v>
      </c>
      <c r="C16" s="38">
        <f>'механизмы база'!AX32*скидки_наценки!$D$10*скидки_наценки!$F$10/скидки_наценки!$B$4</f>
        <v>13800</v>
      </c>
      <c r="D16" s="38">
        <f>'механизмы база'!BD32*скидки_наценки!$D$10*скидки_наценки!$F$10/скидки_наценки!$B$4</f>
        <v>15750</v>
      </c>
      <c r="E16" s="42">
        <f>E12+(D16-D12)</f>
        <v>28560</v>
      </c>
      <c r="F16" s="38" t="s">
        <v>244</v>
      </c>
    </row>
    <row r="17" spans="1:6" ht="18.75">
      <c r="A17" s="44" t="s">
        <v>669</v>
      </c>
      <c r="B17" s="45"/>
      <c r="C17" s="31"/>
      <c r="D17" s="31"/>
      <c r="E17" s="22"/>
    </row>
    <row r="18" spans="1:6" ht="15.75">
      <c r="A18" s="46" t="s">
        <v>626</v>
      </c>
      <c r="B18" s="37" t="s">
        <v>670</v>
      </c>
      <c r="C18" s="38">
        <f>'механизмы база'!AX34*скидки_наценки!$D$10*скидки_наценки!$F$10/скидки_наценки!$B$4</f>
        <v>690</v>
      </c>
      <c r="D18" s="47"/>
      <c r="E18"/>
    </row>
    <row r="19" spans="1:6" ht="15.75">
      <c r="A19" s="46" t="s">
        <v>627</v>
      </c>
      <c r="B19" s="37" t="s">
        <v>671</v>
      </c>
      <c r="C19" s="38">
        <f>'механизмы база'!AX35*скидки_наценки!$D$10*скидки_наценки!$F$10/скидки_наценки!$B$4</f>
        <v>985</v>
      </c>
      <c r="D19" s="31"/>
      <c r="E19"/>
    </row>
    <row r="20" spans="1:6" ht="15.75">
      <c r="A20" s="46" t="s">
        <v>628</v>
      </c>
      <c r="B20" s="37" t="s">
        <v>672</v>
      </c>
      <c r="C20" s="38">
        <f>'механизмы база'!AX36*скидки_наценки!$D$10*скидки_наценки!$F$10/скидки_наценки!$B$4</f>
        <v>1290</v>
      </c>
      <c r="D20" s="31"/>
      <c r="E20"/>
    </row>
    <row r="21" spans="1:6" ht="15.75">
      <c r="A21" s="48"/>
      <c r="B21" s="48"/>
      <c r="C21" s="49"/>
      <c r="D21" s="31"/>
      <c r="E21"/>
    </row>
    <row r="22" spans="1:6" ht="5.25" customHeight="1">
      <c r="A22"/>
      <c r="B22"/>
      <c r="C22"/>
      <c r="D22" s="31"/>
      <c r="E22"/>
    </row>
    <row r="23" spans="1:6" ht="18" customHeight="1">
      <c r="A23" s="1503" t="s">
        <v>673</v>
      </c>
      <c r="B23" s="1504"/>
      <c r="C23" s="1504"/>
      <c r="D23" s="1504"/>
      <c r="E23" s="1504"/>
      <c r="F23" s="1505"/>
    </row>
    <row r="24" spans="1:6">
      <c r="A24" s="1513" t="s">
        <v>657</v>
      </c>
      <c r="B24" s="1513" t="s">
        <v>658</v>
      </c>
      <c r="C24" s="50" t="s">
        <v>674</v>
      </c>
      <c r="D24" s="50" t="s">
        <v>675</v>
      </c>
      <c r="E24" s="50" t="s">
        <v>676</v>
      </c>
      <c r="F24" s="50" t="s">
        <v>677</v>
      </c>
    </row>
    <row r="25" spans="1:6" s="23" customFormat="1" ht="12.75">
      <c r="A25" s="1514"/>
      <c r="B25" s="1514"/>
      <c r="C25" s="51" t="s">
        <v>582</v>
      </c>
      <c r="D25" s="51" t="s">
        <v>582</v>
      </c>
      <c r="E25" s="51" t="s">
        <v>582</v>
      </c>
      <c r="F25" s="51" t="s">
        <v>582</v>
      </c>
    </row>
    <row r="26" spans="1:6" ht="21.95" customHeight="1">
      <c r="A26" s="1515" t="s">
        <v>678</v>
      </c>
      <c r="B26" s="52" t="s">
        <v>679</v>
      </c>
      <c r="C26" s="53">
        <f>'механизмы база'!AI31*скидки_наценки!$D$10*скидки_наценки!$F$10/скидки_наценки!$B$4</f>
        <v>21950</v>
      </c>
      <c r="D26" s="54">
        <f>CEILING(E26*0.89,50)</f>
        <v>44050</v>
      </c>
      <c r="E26" s="53">
        <f>'механизмы база'!AM31*скидки_наценки!$D$10*скидки_наценки!$F$10/скидки_наценки!$B$4</f>
        <v>49450</v>
      </c>
      <c r="F26" s="1517" t="s">
        <v>244</v>
      </c>
    </row>
    <row r="27" spans="1:6" ht="21.95" customHeight="1">
      <c r="A27" s="1516"/>
      <c r="B27" s="55" t="s">
        <v>680</v>
      </c>
      <c r="C27" s="53">
        <f>'механизмы база'!AJ31*скидки_наценки!$D$10*скидки_наценки!$F$10/скидки_наценки!$B$4</f>
        <v>26350</v>
      </c>
      <c r="D27" s="54">
        <f>CEILING(E27*0.89,50)</f>
        <v>51850</v>
      </c>
      <c r="E27" s="53">
        <f>'механизмы база'!AN31*скидки_наценки!$D$10*скидки_наценки!$F$10/скидки_наценки!$B$4</f>
        <v>58250</v>
      </c>
      <c r="F27" s="1517"/>
    </row>
    <row r="28" spans="1:6" s="22" customFormat="1">
      <c r="A28" s="56" t="s">
        <v>520</v>
      </c>
      <c r="B28" s="56"/>
      <c r="C28" s="31"/>
      <c r="D28" s="31"/>
      <c r="E28" s="31"/>
    </row>
    <row r="29" spans="1:6" s="22" customFormat="1">
      <c r="A29" s="57" t="s">
        <v>521</v>
      </c>
      <c r="B29" s="57"/>
      <c r="C29" s="31"/>
      <c r="D29" s="31"/>
      <c r="E29" s="31"/>
    </row>
    <row r="30" spans="1:6" s="22" customFormat="1" ht="12" customHeight="1">
      <c r="A30" s="58" t="s">
        <v>681</v>
      </c>
      <c r="B30" s="58"/>
      <c r="C30" s="21"/>
      <c r="D30" s="31"/>
      <c r="E30" s="32"/>
      <c r="F30" s="32"/>
    </row>
    <row r="32" spans="1:6">
      <c r="A32" s="59" t="s">
        <v>682</v>
      </c>
    </row>
  </sheetData>
  <mergeCells count="15">
    <mergeCell ref="A24:A25"/>
    <mergeCell ref="A26:A27"/>
    <mergeCell ref="B9:B10"/>
    <mergeCell ref="B24:B25"/>
    <mergeCell ref="F26:F27"/>
    <mergeCell ref="A2:F2"/>
    <mergeCell ref="D3:E3"/>
    <mergeCell ref="D5:E5"/>
    <mergeCell ref="A8:F8"/>
    <mergeCell ref="A23:F23"/>
    <mergeCell ref="A9:A10"/>
    <mergeCell ref="A11:A12"/>
    <mergeCell ref="A13:A14"/>
    <mergeCell ref="A15:A16"/>
    <mergeCell ref="A3:B5"/>
  </mergeCells>
  <conditionalFormatting sqref="C7">
    <cfRule type="cellIs" dxfId="1" priority="3" operator="equal">
      <formula>"нет"</formula>
    </cfRule>
  </conditionalFormatting>
  <conditionalFormatting sqref="C30">
    <cfRule type="cellIs" dxfId="0" priority="1" operator="equal">
      <formula>"нет"</formula>
    </cfRule>
  </conditionalFormatting>
  <hyperlinks>
    <hyperlink ref="C1" location="Содержание!A1" display="Вернуться в содержание"/>
  </hyperlinks>
  <printOptions horizontalCentered="1" verticalCentered="1"/>
  <pageMargins left="0.23622047244094499" right="0.23622047244094499" top="0.59055118110236204" bottom="0.31496062992126" header="0.59055118110236204" footer="0.31496062992126"/>
  <pageSetup paperSize="9" scale="83" firstPageNumber="61" orientation="landscape" useFirstPageNumber="1" r:id="rId1"/>
  <rowBreaks count="1" manualBreakCount="1">
    <brk id="27" max="5" man="1"/>
  </row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33"/>
  <sheetViews>
    <sheetView view="pageBreakPreview" zoomScale="80" zoomScaleNormal="60" zoomScalePageLayoutView="85" workbookViewId="0">
      <pane ySplit="1" topLeftCell="A2" activePane="bottomLeft" state="frozen"/>
      <selection pane="bottomLeft" activeCell="D14" sqref="D14"/>
    </sheetView>
  </sheetViews>
  <sheetFormatPr defaultColWidth="9.140625" defaultRowHeight="15"/>
  <cols>
    <col min="1" max="1" width="7" customWidth="1"/>
    <col min="2" max="2" width="38.140625" customWidth="1"/>
    <col min="3" max="3" width="20.7109375" customWidth="1"/>
    <col min="4" max="4" width="22.28515625" customWidth="1"/>
    <col min="5" max="5" width="27.7109375" customWidth="1"/>
    <col min="6" max="6" width="26.5703125" customWidth="1"/>
    <col min="7" max="7" width="9.28515625" customWidth="1"/>
    <col min="8" max="8" width="27.7109375" customWidth="1"/>
    <col min="9" max="9" width="12.42578125" customWidth="1"/>
    <col min="10" max="10" width="9.85546875" customWidth="1"/>
    <col min="11" max="11" width="14.42578125" customWidth="1"/>
    <col min="12" max="12" width="12.7109375" customWidth="1"/>
    <col min="13" max="13" width="14" customWidth="1"/>
    <col min="14" max="14" width="22" customWidth="1"/>
    <col min="15" max="15" width="21.28515625" customWidth="1"/>
  </cols>
  <sheetData>
    <row r="1" spans="1:6" s="1" customFormat="1" ht="18" customHeight="1">
      <c r="B1" s="3" t="s">
        <v>20</v>
      </c>
      <c r="C1" s="4"/>
    </row>
    <row r="3" spans="1:6" ht="15.75">
      <c r="B3" s="5"/>
      <c r="C3" s="6"/>
      <c r="D3" s="6"/>
      <c r="E3" s="6"/>
      <c r="F3" s="6"/>
    </row>
    <row r="4" spans="1:6" ht="15.75">
      <c r="B4" s="5" t="s">
        <v>683</v>
      </c>
    </row>
    <row r="6" spans="1:6">
      <c r="B6" s="1524" t="s">
        <v>684</v>
      </c>
      <c r="C6" s="1524"/>
      <c r="D6" s="7" t="s">
        <v>685</v>
      </c>
      <c r="E6" s="1524" t="s">
        <v>190</v>
      </c>
      <c r="F6" s="1524"/>
    </row>
    <row r="7" spans="1:6">
      <c r="B7" s="1518" t="s">
        <v>84</v>
      </c>
      <c r="C7" s="1519"/>
      <c r="D7" s="1519"/>
      <c r="E7" s="1519"/>
      <c r="F7" s="1520"/>
    </row>
    <row r="8" spans="1:6" ht="15.75">
      <c r="B8" s="8" t="s">
        <v>686</v>
      </c>
      <c r="C8" s="8"/>
      <c r="D8" s="9">
        <v>600</v>
      </c>
      <c r="E8" s="1525" t="s">
        <v>687</v>
      </c>
      <c r="F8" s="1525"/>
    </row>
    <row r="10" spans="1:6" ht="15.75">
      <c r="B10" s="5" t="s">
        <v>688</v>
      </c>
    </row>
    <row r="12" spans="1:6">
      <c r="B12" s="1524" t="s">
        <v>689</v>
      </c>
      <c r="C12" s="1524"/>
      <c r="D12" s="7" t="s">
        <v>685</v>
      </c>
      <c r="E12" s="1524" t="s">
        <v>190</v>
      </c>
      <c r="F12" s="1524"/>
    </row>
    <row r="13" spans="1:6">
      <c r="B13" s="1518" t="s">
        <v>690</v>
      </c>
      <c r="C13" s="1519"/>
      <c r="D13" s="1519"/>
      <c r="E13" s="1519"/>
      <c r="F13" s="1520"/>
    </row>
    <row r="14" spans="1:6" s="2" customFormat="1" ht="64.5" customHeight="1">
      <c r="B14" s="1521" t="s">
        <v>691</v>
      </c>
      <c r="C14" s="1521"/>
      <c r="D14" s="10">
        <v>3500</v>
      </c>
      <c r="E14" s="1522" t="s">
        <v>692</v>
      </c>
      <c r="F14" s="1523"/>
    </row>
    <row r="15" spans="1:6" s="2" customFormat="1" ht="39" hidden="1" customHeight="1">
      <c r="B15" s="1521" t="s">
        <v>693</v>
      </c>
      <c r="C15" s="1521"/>
      <c r="D15" s="10">
        <v>4800</v>
      </c>
      <c r="E15" s="11"/>
      <c r="F15" s="11"/>
    </row>
    <row r="16" spans="1:6" ht="33" customHeight="1">
      <c r="A16" s="12"/>
      <c r="B16" s="12"/>
    </row>
    <row r="17" spans="1:5" ht="21.75" customHeight="1">
      <c r="A17" s="12"/>
      <c r="B17" s="12"/>
    </row>
    <row r="18" spans="1:5" ht="18.75" customHeight="1">
      <c r="A18" s="12"/>
      <c r="B18" s="12"/>
    </row>
    <row r="19" spans="1:5" ht="18.75" customHeight="1">
      <c r="A19" s="12"/>
      <c r="B19" s="12"/>
    </row>
    <row r="20" spans="1:5" ht="15.75">
      <c r="B20" s="13"/>
    </row>
    <row r="21" spans="1:5" ht="18.75" customHeight="1">
      <c r="A21" s="12"/>
      <c r="B21" s="12"/>
    </row>
    <row r="22" spans="1:5" ht="15.75">
      <c r="B22" s="13"/>
    </row>
    <row r="23" spans="1:5">
      <c r="B23" s="14"/>
    </row>
    <row r="24" spans="1:5" ht="18.75">
      <c r="B24" s="15"/>
    </row>
    <row r="25" spans="1:5">
      <c r="B25" s="14"/>
    </row>
    <row r="26" spans="1:5" ht="21.75" customHeight="1"/>
    <row r="27" spans="1:5" ht="3" customHeight="1"/>
    <row r="28" spans="1:5" hidden="1">
      <c r="A28">
        <v>1.65</v>
      </c>
    </row>
    <row r="31" spans="1:5" ht="26.25">
      <c r="B31" s="16"/>
      <c r="D31" s="17"/>
    </row>
    <row r="32" spans="1:5" ht="26.25">
      <c r="B32" s="18"/>
      <c r="D32" s="17"/>
      <c r="E32" s="19"/>
    </row>
    <row r="33" spans="2:5" ht="26.25">
      <c r="B33" s="18"/>
      <c r="D33" s="20"/>
      <c r="E33" s="19"/>
    </row>
  </sheetData>
  <mergeCells count="10">
    <mergeCell ref="B13:F13"/>
    <mergeCell ref="B14:C14"/>
    <mergeCell ref="E14:F14"/>
    <mergeCell ref="B15:C15"/>
    <mergeCell ref="B6:C6"/>
    <mergeCell ref="E6:F6"/>
    <mergeCell ref="B7:F7"/>
    <mergeCell ref="E8:F8"/>
    <mergeCell ref="B12:C12"/>
    <mergeCell ref="E12:F12"/>
  </mergeCells>
  <hyperlinks>
    <hyperlink ref="B1" location="Содержание!A1" display="Вернуться в содержание"/>
  </hyperlinks>
  <printOptions horizontalCentered="1"/>
  <pageMargins left="0.23622047244094499" right="0.23622047244094499" top="0.59055118110236204" bottom="0.31496062992126" header="0.59055118110236204" footer="0.31496062992126"/>
  <pageSetup paperSize="9" scale="65" firstPageNumber="68" orientation="portrait" useFirstPageNumber="1" r:id="rId1"/>
  <headerFooter>
    <oddFooter>&amp;L&amp;P&amp;R&amp;24&amp;G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K52"/>
  <sheetViews>
    <sheetView view="pageBreakPreview" zoomScale="55" zoomScaleNormal="55" zoomScalePageLayoutView="85" workbookViewId="0"/>
  </sheetViews>
  <sheetFormatPr defaultColWidth="9.140625" defaultRowHeight="15"/>
  <cols>
    <col min="1" max="1" width="6.140625" customWidth="1"/>
    <col min="2" max="2" width="7.7109375" style="430" customWidth="1"/>
    <col min="3" max="3" width="80.7109375" customWidth="1"/>
    <col min="4" max="4" width="7.7109375" customWidth="1"/>
    <col min="8" max="11" width="9.140625" hidden="1" customWidth="1"/>
  </cols>
  <sheetData>
    <row r="1" spans="2:11" ht="30" customHeight="1">
      <c r="B1" s="758"/>
      <c r="C1" s="1031" t="s">
        <v>68</v>
      </c>
      <c r="D1" s="1031"/>
      <c r="E1" s="759"/>
      <c r="H1" s="170" t="e">
        <f>VLOOKUP(G1,$J$1:$K$2,2,0)</f>
        <v>#N/A</v>
      </c>
      <c r="J1" t="s">
        <v>69</v>
      </c>
      <c r="K1" s="777">
        <v>0</v>
      </c>
    </row>
    <row r="2" spans="2:11" ht="30" customHeight="1">
      <c r="B2" s="758"/>
      <c r="C2" s="1031"/>
      <c r="D2" s="1031"/>
      <c r="E2" s="759"/>
      <c r="H2" s="170"/>
      <c r="K2" s="777"/>
    </row>
    <row r="3" spans="2:11" s="757" customFormat="1" ht="30" customHeight="1">
      <c r="E3" s="19"/>
    </row>
    <row r="4" spans="2:11" s="757" customFormat="1" ht="30" customHeight="1">
      <c r="B4" s="760"/>
      <c r="C4" s="761" t="s">
        <v>70</v>
      </c>
      <c r="E4" s="19"/>
    </row>
    <row r="5" spans="2:11" s="757" customFormat="1" ht="30" customHeight="1">
      <c r="B5" s="762">
        <v>1</v>
      </c>
      <c r="C5" s="763" t="s">
        <v>32</v>
      </c>
      <c r="D5" s="764"/>
      <c r="E5" s="19"/>
      <c r="K5" s="778"/>
    </row>
    <row r="6" spans="2:11" s="757" customFormat="1" ht="30" customHeight="1">
      <c r="B6" s="762">
        <v>2</v>
      </c>
      <c r="C6" s="763" t="s">
        <v>33</v>
      </c>
      <c r="D6" s="764"/>
      <c r="E6" s="19"/>
      <c r="K6" s="778"/>
    </row>
    <row r="7" spans="2:11" s="757" customFormat="1" ht="30" customHeight="1">
      <c r="B7" s="760"/>
      <c r="C7" s="761" t="s">
        <v>71</v>
      </c>
      <c r="E7" s="19"/>
    </row>
    <row r="8" spans="2:11" s="757" customFormat="1" ht="30" customHeight="1">
      <c r="B8" s="762">
        <v>3</v>
      </c>
      <c r="C8" s="763" t="s">
        <v>34</v>
      </c>
      <c r="D8" s="764"/>
      <c r="E8" s="19"/>
      <c r="K8" s="778"/>
    </row>
    <row r="9" spans="2:11" s="757" customFormat="1" ht="30" customHeight="1">
      <c r="B9" s="762">
        <v>4</v>
      </c>
      <c r="C9" s="763" t="s">
        <v>55</v>
      </c>
      <c r="D9" s="764"/>
      <c r="E9" s="19"/>
      <c r="K9" s="778"/>
    </row>
    <row r="10" spans="2:11" s="757" customFormat="1" ht="58.5" customHeight="1">
      <c r="B10" s="762">
        <v>5</v>
      </c>
      <c r="C10" s="763" t="s">
        <v>72</v>
      </c>
      <c r="D10" s="764"/>
      <c r="E10" s="19"/>
      <c r="K10" s="778"/>
    </row>
    <row r="11" spans="2:11" s="757" customFormat="1" ht="30" customHeight="1">
      <c r="B11" s="760"/>
      <c r="C11" s="761" t="s">
        <v>73</v>
      </c>
      <c r="E11" s="19"/>
    </row>
    <row r="12" spans="2:11" s="757" customFormat="1" ht="30" customHeight="1">
      <c r="B12" s="762">
        <v>6</v>
      </c>
      <c r="C12" s="763" t="s">
        <v>74</v>
      </c>
      <c r="D12" s="764"/>
      <c r="E12" s="19"/>
      <c r="K12" s="778"/>
    </row>
    <row r="13" spans="2:11" s="757" customFormat="1" ht="30" customHeight="1">
      <c r="B13" s="762">
        <v>7</v>
      </c>
      <c r="C13" s="763" t="s">
        <v>75</v>
      </c>
      <c r="D13" s="764"/>
      <c r="E13" s="19"/>
      <c r="K13" s="778"/>
    </row>
    <row r="14" spans="2:11" s="757" customFormat="1" ht="54.75" customHeight="1">
      <c r="B14" s="762">
        <v>8</v>
      </c>
      <c r="C14" s="763" t="s">
        <v>76</v>
      </c>
      <c r="D14" s="764"/>
      <c r="E14" s="19"/>
      <c r="K14" s="778"/>
    </row>
    <row r="15" spans="2:11" s="757" customFormat="1" ht="30" customHeight="1">
      <c r="B15" s="760"/>
      <c r="C15" s="761" t="s">
        <v>77</v>
      </c>
      <c r="E15" s="19"/>
    </row>
    <row r="16" spans="2:11" s="757" customFormat="1" ht="30" customHeight="1">
      <c r="B16" s="762">
        <v>9</v>
      </c>
      <c r="C16" s="763" t="s">
        <v>56</v>
      </c>
      <c r="D16" s="764"/>
      <c r="E16" s="19"/>
    </row>
    <row r="17" spans="2:5" s="757" customFormat="1" ht="30" customHeight="1">
      <c r="B17" s="762">
        <v>10</v>
      </c>
      <c r="C17" s="763" t="s">
        <v>52</v>
      </c>
      <c r="D17" s="764"/>
      <c r="E17" s="19"/>
    </row>
    <row r="18" spans="2:5" s="757" customFormat="1" ht="30" customHeight="1">
      <c r="B18" s="762">
        <v>11</v>
      </c>
      <c r="C18" s="763" t="s">
        <v>53</v>
      </c>
      <c r="D18" s="764"/>
      <c r="E18" s="19"/>
    </row>
    <row r="19" spans="2:5" s="757" customFormat="1" ht="30" customHeight="1">
      <c r="B19" s="762">
        <v>12</v>
      </c>
      <c r="C19" s="763" t="s">
        <v>78</v>
      </c>
      <c r="D19" s="764"/>
      <c r="E19" s="19"/>
    </row>
    <row r="20" spans="2:5" s="757" customFormat="1" ht="30" customHeight="1">
      <c r="D20" s="765"/>
    </row>
    <row r="21" spans="2:5" s="757" customFormat="1" ht="30" customHeight="1">
      <c r="B21" s="766"/>
      <c r="C21" s="761" t="s">
        <v>79</v>
      </c>
      <c r="D21" s="17"/>
    </row>
    <row r="22" spans="2:5" s="757" customFormat="1" ht="30" customHeight="1">
      <c r="B22" s="767">
        <v>15</v>
      </c>
      <c r="C22" s="763" t="s">
        <v>80</v>
      </c>
      <c r="D22" s="764"/>
    </row>
    <row r="23" spans="2:5" s="757" customFormat="1" ht="30" customHeight="1">
      <c r="B23" s="766"/>
      <c r="C23" s="761"/>
      <c r="D23" s="17"/>
    </row>
    <row r="24" spans="2:5" s="757" customFormat="1" ht="30" customHeight="1">
      <c r="B24" s="766"/>
      <c r="C24" s="761" t="s">
        <v>81</v>
      </c>
      <c r="D24" s="17"/>
    </row>
    <row r="25" spans="2:5" s="757" customFormat="1" ht="30" customHeight="1">
      <c r="B25" s="767">
        <v>16</v>
      </c>
      <c r="C25" s="763" t="s">
        <v>60</v>
      </c>
      <c r="D25" s="764"/>
    </row>
    <row r="26" spans="2:5" s="757" customFormat="1" ht="30" customHeight="1">
      <c r="B26" s="16"/>
      <c r="C26" s="768" t="s">
        <v>82</v>
      </c>
      <c r="D26" s="17"/>
      <c r="E26"/>
    </row>
    <row r="27" spans="2:5" s="757" customFormat="1" ht="30" customHeight="1">
      <c r="B27" s="769" t="s">
        <v>83</v>
      </c>
      <c r="C27" s="18" t="s">
        <v>84</v>
      </c>
      <c r="D27" s="17"/>
      <c r="E27" s="19"/>
    </row>
    <row r="28" spans="2:5" s="757" customFormat="1" ht="30" customHeight="1">
      <c r="B28" s="765"/>
      <c r="C28" s="765"/>
      <c r="D28" s="20"/>
      <c r="E28" s="770"/>
    </row>
    <row r="29" spans="2:5" s="757" customFormat="1" ht="30" customHeight="1">
      <c r="B29" s="766"/>
      <c r="C29" s="761"/>
      <c r="D29" s="17"/>
      <c r="E29" s="19"/>
    </row>
    <row r="30" spans="2:5" s="757" customFormat="1" ht="26.25">
      <c r="B30" s="767"/>
      <c r="C30" s="770"/>
      <c r="D30" s="17"/>
    </row>
    <row r="31" spans="2:5" s="757" customFormat="1" ht="30" customHeight="1">
      <c r="B31" s="765"/>
      <c r="C31" s="770"/>
      <c r="D31" s="17"/>
      <c r="E31"/>
    </row>
    <row r="32" spans="2:5" ht="30" customHeight="1">
      <c r="B32" s="765"/>
      <c r="C32" s="765"/>
      <c r="D32" s="12"/>
    </row>
    <row r="33" spans="1:5" ht="30" customHeight="1">
      <c r="B33" s="765"/>
      <c r="C33" s="765"/>
      <c r="D33" s="765"/>
      <c r="E33" s="771"/>
    </row>
    <row r="34" spans="1:5" ht="30" customHeight="1">
      <c r="B34" s="766"/>
      <c r="C34" s="20"/>
      <c r="D34" s="17"/>
      <c r="E34" s="771"/>
    </row>
    <row r="35" spans="1:5" ht="30" customHeight="1">
      <c r="A35" s="12"/>
      <c r="B35" s="772"/>
      <c r="C35" s="772"/>
      <c r="D35" s="772"/>
      <c r="E35" s="772"/>
    </row>
    <row r="36" spans="1:5" ht="30" customHeight="1">
      <c r="A36" s="12"/>
      <c r="B36" s="773"/>
      <c r="C36" s="772"/>
      <c r="D36" s="772"/>
      <c r="E36" s="772"/>
    </row>
    <row r="37" spans="1:5" ht="30" customHeight="1">
      <c r="B37" s="774"/>
      <c r="C37" s="771"/>
      <c r="D37" s="771"/>
      <c r="E37" s="771"/>
    </row>
    <row r="38" spans="1:5" ht="30" customHeight="1">
      <c r="B38" s="775"/>
      <c r="C38" s="771"/>
      <c r="D38" s="776"/>
      <c r="E38" s="771"/>
    </row>
    <row r="39" spans="1:5" ht="30" customHeight="1">
      <c r="B39" s="775"/>
      <c r="C39" s="771"/>
      <c r="D39" s="776"/>
      <c r="E39" s="776"/>
    </row>
    <row r="40" spans="1:5" ht="30" customHeight="1">
      <c r="B40" s="775"/>
      <c r="C40" s="776"/>
      <c r="D40" s="776"/>
      <c r="E40" s="776"/>
    </row>
    <row r="41" spans="1:5" ht="30" customHeight="1">
      <c r="B41" s="775"/>
      <c r="C41" s="776"/>
      <c r="D41" s="776"/>
      <c r="E41" s="776"/>
    </row>
    <row r="42" spans="1:5" ht="30" customHeight="1">
      <c r="B42" s="775"/>
      <c r="C42" s="776"/>
      <c r="D42" s="776"/>
      <c r="E42" s="776"/>
    </row>
    <row r="43" spans="1:5" ht="24.95" customHeight="1">
      <c r="B43" s="776"/>
      <c r="C43" s="776"/>
      <c r="D43" s="776"/>
      <c r="E43" s="776"/>
    </row>
    <row r="44" spans="1:5" ht="24.95" customHeight="1">
      <c r="B44" s="775"/>
      <c r="C44" s="776"/>
      <c r="D44" s="776"/>
      <c r="E44" s="776"/>
    </row>
    <row r="45" spans="1:5" ht="24.95" customHeight="1">
      <c r="B45" s="775"/>
      <c r="C45" s="776"/>
      <c r="D45" s="776"/>
      <c r="E45" s="776"/>
    </row>
    <row r="46" spans="1:5" ht="24.95" customHeight="1">
      <c r="B46" s="775"/>
      <c r="C46" s="776"/>
      <c r="D46" s="776"/>
      <c r="E46" s="776"/>
    </row>
    <row r="47" spans="1:5" ht="24.95" customHeight="1">
      <c r="B47" s="775"/>
      <c r="C47" s="776"/>
      <c r="D47" s="776"/>
      <c r="E47" s="776"/>
    </row>
    <row r="48" spans="1:5" ht="24.95" customHeight="1">
      <c r="C48" s="776"/>
      <c r="E48" s="776"/>
    </row>
    <row r="49" spans="3:3" ht="24.95" customHeight="1">
      <c r="C49" s="776"/>
    </row>
    <row r="50" spans="3:3" ht="24.95" customHeight="1"/>
    <row r="51" spans="3:3" ht="24.95" customHeight="1"/>
    <row r="52" spans="3:3" ht="24.95" customHeight="1"/>
  </sheetData>
  <mergeCells count="1">
    <mergeCell ref="C1:D2"/>
  </mergeCells>
  <hyperlinks>
    <hyperlink ref="C19" location="'Распашные системы откр'!Область_печати" display="Распашные системы открывания"/>
    <hyperlink ref="C16" location="'Cистемы TWICE, ROTO'!A1" display="Системы: TWICE, HEFT, ROTO"/>
    <hyperlink ref="C17" location="'Cистемы INVISIBLE'!A1" display="Системы: INVISIBLE, SLIDE, DIVA, LOFT"/>
    <hyperlink ref="C8" location="'Карточные петли'!A1" display="Петли карточные"/>
    <hyperlink ref="C18" location="'Системы для перегородок'!A1" display="Системы для перегородок"/>
    <hyperlink ref="C5" location="Ручки_накладки_Италия!A1" display="Ручки, накладки, завертки, цилиндры - Италия"/>
    <hyperlink ref="C10" location="Замки!A1" display="Замки (защелки, ответная планка, торцевой шпингалет)"/>
    <hyperlink ref="C12" location="Прочее!A1" display="Ручки врезные (лодочка, скрытая)"/>
    <hyperlink ref="C6" location="Ручки_накладки_Китай!A1" display="Ручки, накладки, завертки, цилиндры - Китай"/>
    <hyperlink ref="C9" location="'Скрытые петли'!A1" display="Петли скрытые"/>
    <hyperlink ref="C13" location="Прочее!A1" display="Пороги автоматические"/>
    <hyperlink ref="C14" location="Прочее!A1" display="Вентиляционная решетка, пластина, стабилизатор, дверцы для животных"/>
    <hyperlink ref="C22" location="Наценки!A1" display="Наценки (на врезку и выкрас)"/>
    <hyperlink ref="C25" location="Наценки!A1" display="Фурнитура для акции"/>
  </hyperlinks>
  <printOptions horizontalCentered="1"/>
  <pageMargins left="0.23622047244094499" right="0.23622047244094499" top="0.59055118110236204" bottom="0.31496062992126" header="0.59055118110236204" footer="0.31496062992126"/>
  <pageSetup paperSize="9" scale="4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T97"/>
  <sheetViews>
    <sheetView view="pageBreakPreview" zoomScale="80" zoomScaleNormal="100" workbookViewId="0">
      <selection activeCell="F14" sqref="F14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4" width="22.42578125" style="24" customWidth="1"/>
    <col min="5" max="5" width="20.7109375" style="24" customWidth="1"/>
    <col min="6" max="8" width="21.7109375" style="24" customWidth="1"/>
    <col min="9" max="11" width="20.7109375" style="24" customWidth="1"/>
    <col min="12" max="12" width="23.7109375" style="24" customWidth="1"/>
    <col min="13" max="13" width="26.28515625" style="24" customWidth="1"/>
    <col min="14" max="15" width="19.140625" style="24" customWidth="1"/>
    <col min="16" max="16384" width="27.28515625" style="24"/>
  </cols>
  <sheetData>
    <row r="1" spans="2:20" s="21" customFormat="1">
      <c r="B1" s="3" t="s">
        <v>20</v>
      </c>
    </row>
    <row r="2" spans="2:20" ht="17.25" customHeight="1"/>
    <row r="5" spans="2:20" customFormat="1" ht="18" customHeight="1">
      <c r="B5" s="1"/>
      <c r="C5" s="217"/>
      <c r="D5" s="743"/>
      <c r="E5" s="743"/>
      <c r="F5" s="743"/>
      <c r="G5" s="743"/>
      <c r="H5" s="743"/>
      <c r="I5" s="160"/>
      <c r="J5" s="160"/>
      <c r="K5" s="160"/>
      <c r="L5" s="160"/>
      <c r="N5" s="160"/>
      <c r="O5" s="160"/>
      <c r="P5" s="160"/>
      <c r="Q5" s="160"/>
      <c r="R5" s="160"/>
      <c r="S5" s="160"/>
      <c r="T5" s="160"/>
    </row>
    <row r="6" spans="2:20" s="526" customFormat="1" ht="15" customHeight="1">
      <c r="C6" s="754" t="e">
        <f>Содержание!#REF!</f>
        <v>#REF!</v>
      </c>
    </row>
    <row r="7" spans="2:20" customFormat="1" ht="25.5" customHeight="1">
      <c r="B7" s="1035" t="s">
        <v>85</v>
      </c>
      <c r="C7" s="1036"/>
      <c r="D7" s="1041" t="s">
        <v>86</v>
      </c>
      <c r="E7" s="1042"/>
      <c r="F7" s="1042"/>
      <c r="G7" s="1043"/>
    </row>
    <row r="8" spans="2:20" customFormat="1" ht="25.5" customHeight="1">
      <c r="B8" s="1037"/>
      <c r="C8" s="1038"/>
      <c r="D8" s="1034" t="s">
        <v>87</v>
      </c>
      <c r="E8" s="1034"/>
      <c r="F8" s="1034" t="s">
        <v>88</v>
      </c>
      <c r="G8" s="1034"/>
    </row>
    <row r="9" spans="2:20" customFormat="1" ht="95.25" hidden="1" customHeight="1">
      <c r="B9" s="1037"/>
      <c r="C9" s="1038"/>
      <c r="D9" s="756"/>
      <c r="E9" s="143"/>
      <c r="F9" s="294"/>
      <c r="G9" s="294"/>
    </row>
    <row r="10" spans="2:20" s="62" customFormat="1" ht="30" customHeight="1">
      <c r="B10" s="1039"/>
      <c r="C10" s="1040"/>
      <c r="D10" s="323" t="s">
        <v>89</v>
      </c>
      <c r="E10" s="323" t="s">
        <v>90</v>
      </c>
      <c r="F10" s="1034" t="s">
        <v>91</v>
      </c>
      <c r="G10" s="1034" t="s">
        <v>92</v>
      </c>
    </row>
    <row r="11" spans="2:20" customFormat="1" ht="33.75" customHeight="1">
      <c r="B11" s="1032" t="s">
        <v>93</v>
      </c>
      <c r="C11" s="1032"/>
      <c r="D11" s="113" t="s">
        <v>94</v>
      </c>
      <c r="E11" s="113" t="s">
        <v>95</v>
      </c>
      <c r="F11" s="1034"/>
      <c r="G11" s="1034"/>
    </row>
    <row r="12" spans="2:20" s="429" customFormat="1" ht="15" customHeight="1">
      <c r="B12" s="1032" t="s">
        <v>96</v>
      </c>
      <c r="C12" s="1032"/>
      <c r="D12" s="114" t="s">
        <v>97</v>
      </c>
      <c r="E12" s="82" t="s">
        <v>98</v>
      </c>
      <c r="F12" s="114" t="s">
        <v>99</v>
      </c>
      <c r="G12" s="114" t="s">
        <v>99</v>
      </c>
    </row>
    <row r="13" spans="2:20" s="429" customFormat="1" ht="15" customHeight="1">
      <c r="B13" s="1032" t="s">
        <v>100</v>
      </c>
      <c r="C13" s="1032"/>
      <c r="D13" s="114" t="s">
        <v>101</v>
      </c>
      <c r="E13" s="114" t="s">
        <v>102</v>
      </c>
      <c r="F13" s="114" t="s">
        <v>102</v>
      </c>
      <c r="G13" s="114" t="s">
        <v>102</v>
      </c>
    </row>
    <row r="14" spans="2:20" s="429" customFormat="1" ht="15" customHeight="1">
      <c r="B14" s="1033" t="s">
        <v>103</v>
      </c>
      <c r="C14" s="302" t="s">
        <v>104</v>
      </c>
      <c r="D14" s="325">
        <f>'Петли, защ, скр ручки_база'!L8*скидки_наценки!$D$10*скидки_наценки!$F$10/скидки_наценки!$B$4</f>
        <v>1889.9999999999998</v>
      </c>
      <c r="E14" s="325">
        <f>'Петли, защ, скр ручки_база'!M8*скидки_наценки!$D$10*скидки_наценки!$F$10/скидки_наценки!$B$4</f>
        <v>2065</v>
      </c>
      <c r="F14" s="325">
        <f>'Петли, защ, скр ручки_база'!N8*скидки_наценки!$D$10*скидки_наценки!$F$10/скидки_наценки!$B$4</f>
        <v>560</v>
      </c>
      <c r="G14" s="325">
        <f>F14</f>
        <v>560</v>
      </c>
    </row>
    <row r="15" spans="2:20" customFormat="1" ht="15.75">
      <c r="B15" s="1033"/>
      <c r="C15" s="302" t="s">
        <v>105</v>
      </c>
      <c r="D15" s="325">
        <f>'Петли, защ, скр ручки_база'!L9*скидки_наценки!$D$10*скидки_наценки!$F$10/скидки_наценки!$B$4</f>
        <v>2590</v>
      </c>
      <c r="E15" s="325">
        <f>'Петли, защ, скр ручки_база'!M9*скидки_наценки!$D$10*скидки_наценки!$F$10/скидки_наценки!$B$4</f>
        <v>2135</v>
      </c>
      <c r="F15" s="325">
        <f>'Петли, защ, скр ручки_база'!N9*скидки_наценки!$D$10*скидки_наценки!$F$10/скидки_наценки!$B$4</f>
        <v>630</v>
      </c>
      <c r="G15" s="325">
        <f>F15</f>
        <v>630</v>
      </c>
    </row>
    <row r="16" spans="2:20" customFormat="1"/>
    <row r="17" customFormat="1"/>
    <row r="18" customFormat="1" ht="15" customHeight="1"/>
    <row r="19" customFormat="1" ht="65.25" customHeight="1"/>
    <row r="20" s="521" customFormat="1" ht="12.75" customHeight="1"/>
    <row r="21" s="521" customFormat="1" ht="12.75" customHeight="1"/>
    <row r="22" customFormat="1"/>
    <row r="23" s="429" customFormat="1" ht="11.25" customHeight="1"/>
    <row r="24" s="429" customFormat="1" ht="11.25" customHeight="1"/>
    <row r="25" customFormat="1" ht="15.75" customHeight="1"/>
    <row r="26" customFormat="1"/>
    <row r="27" customFormat="1"/>
    <row r="28" customFormat="1" ht="29.25" customHeight="1"/>
    <row r="29" customFormat="1"/>
    <row r="30" customFormat="1"/>
    <row r="31" customFormat="1"/>
    <row r="32" customFormat="1"/>
    <row r="33" customFormat="1"/>
    <row r="34" customFormat="1" ht="18" customHeight="1"/>
    <row r="35" customFormat="1" ht="18" customHeight="1"/>
    <row r="36" customFormat="1"/>
    <row r="37" customFormat="1" ht="15" customHeight="1"/>
    <row r="38" customFormat="1" ht="89.25" customHeight="1"/>
    <row r="39" s="521" customFormat="1" ht="12.75" customHeight="1"/>
    <row r="40" customFormat="1"/>
    <row r="41" s="429" customFormat="1" ht="11.25" customHeight="1"/>
    <row r="42" s="429" customFormat="1" ht="11.25" customHeight="1"/>
    <row r="43" s="429" customFormat="1" ht="57" customHeight="1"/>
    <row r="44" s="429" customFormat="1" ht="15.75" customHeight="1"/>
    <row r="45" s="64" customFormat="1"/>
    <row r="46" customFormat="1" ht="15" customHeight="1"/>
    <row r="47" customFormat="1" ht="89.25" customHeight="1"/>
    <row r="48" s="521" customFormat="1" ht="12.75" customHeight="1"/>
    <row r="49" customFormat="1"/>
    <row r="50" s="429" customFormat="1" ht="11.25" customHeight="1"/>
    <row r="51" s="429" customFormat="1" ht="11.25" customHeight="1"/>
    <row r="52" s="429" customFormat="1" ht="72.75" customHeight="1"/>
    <row r="53" customFormat="1" ht="24.75" customHeight="1"/>
    <row r="55" customFormat="1" ht="15" customHeight="1"/>
    <row r="56" customFormat="1" ht="89.25" customHeight="1"/>
    <row r="57" s="521" customFormat="1" ht="12.75" customHeight="1"/>
    <row r="58" customFormat="1"/>
    <row r="59" s="429" customFormat="1" ht="11.25" customHeight="1"/>
    <row r="60" s="429" customFormat="1" ht="11.25" customHeight="1"/>
    <row r="61" customFormat="1"/>
    <row r="62" customFormat="1" ht="15.75" customHeight="1"/>
    <row r="63" s="64" customFormat="1"/>
    <row r="64" customFormat="1" ht="15" customHeight="1"/>
    <row r="65" spans="2:3" customFormat="1" ht="128.25" customHeight="1"/>
    <row r="66" spans="2:3" customFormat="1" ht="27.75" customHeight="1"/>
    <row r="67" spans="2:3" customFormat="1" ht="15" customHeight="1"/>
    <row r="68" spans="2:3" customFormat="1" ht="15" customHeight="1"/>
    <row r="69" spans="2:3" s="429" customFormat="1" ht="12.75" customHeight="1"/>
    <row r="70" spans="2:3" customFormat="1"/>
    <row r="71" spans="2:3" customFormat="1" ht="26.25" customHeight="1"/>
    <row r="72" spans="2:3" customFormat="1"/>
    <row r="73" spans="2:3" customFormat="1"/>
    <row r="74" spans="2:3" s="503" customFormat="1" ht="15" customHeight="1">
      <c r="B74" s="509"/>
      <c r="C74" s="509"/>
    </row>
    <row r="75" spans="2:3" s="503" customFormat="1" ht="103.5" customHeight="1">
      <c r="B75" s="509"/>
      <c r="C75" s="509"/>
    </row>
    <row r="82" spans="2:3" s="503" customFormat="1">
      <c r="B82" s="509"/>
      <c r="C82" s="509"/>
    </row>
    <row r="83" spans="2:3" s="503" customFormat="1" ht="12" customHeight="1">
      <c r="B83" s="509"/>
      <c r="C83" s="509"/>
    </row>
    <row r="84" spans="2:3" s="503" customFormat="1" ht="12" customHeight="1">
      <c r="B84" s="509"/>
      <c r="C84" s="509"/>
    </row>
    <row r="85" spans="2:3" s="503" customFormat="1" ht="12" customHeight="1">
      <c r="B85" s="509"/>
      <c r="C85" s="509"/>
    </row>
    <row r="87" spans="2:3" s="503" customFormat="1" ht="15" customHeight="1">
      <c r="B87" s="509"/>
      <c r="C87" s="509"/>
    </row>
    <row r="88" spans="2:3" s="503" customFormat="1" ht="105.75" customHeight="1">
      <c r="B88" s="509"/>
      <c r="C88" s="509"/>
    </row>
    <row r="95" spans="2:3" s="503" customFormat="1">
      <c r="B95" s="509"/>
      <c r="C95" s="509"/>
    </row>
    <row r="96" spans="2:3" s="503" customFormat="1" ht="12" customHeight="1">
      <c r="B96" s="509"/>
      <c r="C96" s="509"/>
    </row>
    <row r="97" spans="2:3" s="503" customFormat="1" ht="12" customHeight="1">
      <c r="B97" s="509"/>
      <c r="C97" s="509"/>
    </row>
  </sheetData>
  <mergeCells count="10">
    <mergeCell ref="B13:C13"/>
    <mergeCell ref="B14:B15"/>
    <mergeCell ref="F10:F11"/>
    <mergeCell ref="G10:G11"/>
    <mergeCell ref="B7:C10"/>
    <mergeCell ref="D7:G7"/>
    <mergeCell ref="D8:E8"/>
    <mergeCell ref="F8:G8"/>
    <mergeCell ref="B11:C11"/>
    <mergeCell ref="B12:C12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61" firstPageNumber="55" orientation="landscape" useFirstPageNumber="1" r:id="rId1"/>
  <headerFooter>
    <oddFooter>&amp;L&amp;P&amp;R&amp;36&amp;G</oddFooter>
  </headerFooter>
  <rowBreaks count="2" manualBreakCount="2">
    <brk id="33" max="6" man="1"/>
    <brk id="63" max="6" man="1"/>
  </rowBreaks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FF00"/>
  </sheetPr>
  <dimension ref="B1:L106"/>
  <sheetViews>
    <sheetView view="pageBreakPreview" zoomScale="80" zoomScaleNormal="100" workbookViewId="0">
      <selection activeCell="L30" sqref="L30"/>
    </sheetView>
  </sheetViews>
  <sheetFormatPr defaultColWidth="27.28515625" defaultRowHeight="15"/>
  <cols>
    <col min="1" max="1" width="2.7109375" style="24" customWidth="1"/>
    <col min="2" max="2" width="4" style="24" customWidth="1"/>
    <col min="3" max="3" width="28.7109375" style="24" customWidth="1"/>
    <col min="4" max="4" width="22.42578125" style="24" customWidth="1"/>
    <col min="5" max="5" width="20.7109375" style="24" customWidth="1"/>
    <col min="6" max="6" width="21.7109375" style="24" customWidth="1"/>
    <col min="7" max="8" width="21.7109375" style="24" hidden="1" customWidth="1"/>
    <col min="9" max="9" width="20.7109375" style="24" customWidth="1"/>
    <col min="10" max="10" width="23.7109375" style="24" customWidth="1"/>
    <col min="11" max="11" width="26.28515625" style="24" customWidth="1"/>
    <col min="12" max="16384" width="27.28515625" style="24"/>
  </cols>
  <sheetData>
    <row r="1" spans="2:12" s="21" customFormat="1">
      <c r="B1" s="3" t="s">
        <v>20</v>
      </c>
    </row>
    <row r="5" spans="2:12" customFormat="1" ht="18" customHeight="1">
      <c r="B5" s="1"/>
      <c r="C5" s="217"/>
      <c r="D5" s="743"/>
      <c r="E5" s="743"/>
      <c r="F5" s="743"/>
      <c r="G5" s="743"/>
      <c r="H5" s="743"/>
      <c r="I5" s="160"/>
      <c r="J5" s="160"/>
      <c r="K5" s="754"/>
      <c r="L5" s="160"/>
    </row>
    <row r="6" spans="2:12" s="526" customFormat="1" ht="15" customHeight="1">
      <c r="B6" s="1044" t="s">
        <v>106</v>
      </c>
      <c r="C6" s="1045"/>
      <c r="D6" s="1045"/>
      <c r="E6" s="1045"/>
      <c r="F6" s="1045"/>
      <c r="G6" s="1045"/>
      <c r="H6" s="1045"/>
      <c r="I6" s="1045"/>
      <c r="J6" s="1045"/>
      <c r="K6" s="1046"/>
    </row>
    <row r="7" spans="2:12" customFormat="1" ht="25.5" customHeight="1">
      <c r="B7" s="1034" t="s">
        <v>85</v>
      </c>
      <c r="C7" s="1034"/>
      <c r="D7" s="1034" t="s">
        <v>107</v>
      </c>
      <c r="E7" s="1034"/>
      <c r="F7" s="1034" t="s">
        <v>108</v>
      </c>
      <c r="G7" s="1034"/>
      <c r="H7" s="1034"/>
      <c r="I7" s="1034"/>
      <c r="J7" s="1034"/>
      <c r="K7" s="143" t="s">
        <v>109</v>
      </c>
    </row>
    <row r="8" spans="2:12" customFormat="1" ht="25.5" customHeight="1">
      <c r="B8" s="1034"/>
      <c r="C8" s="1034"/>
      <c r="D8" s="1034"/>
      <c r="E8" s="1034"/>
      <c r="F8" s="1034" t="s">
        <v>110</v>
      </c>
      <c r="G8" s="1034"/>
      <c r="H8" s="1034"/>
      <c r="I8" s="1034"/>
      <c r="J8" s="162" t="s">
        <v>111</v>
      </c>
      <c r="K8" s="143" t="s">
        <v>112</v>
      </c>
    </row>
    <row r="9" spans="2:12" customFormat="1" ht="95.25" customHeight="1">
      <c r="B9" s="1034"/>
      <c r="C9" s="1034"/>
      <c r="D9" s="143"/>
      <c r="E9" s="143"/>
      <c r="F9" s="143"/>
      <c r="G9" s="143"/>
      <c r="H9" s="143"/>
      <c r="I9" s="143"/>
      <c r="J9" s="163"/>
      <c r="K9" s="580"/>
    </row>
    <row r="10" spans="2:12" s="62" customFormat="1" ht="30" customHeight="1">
      <c r="B10" s="1034"/>
      <c r="C10" s="1034"/>
      <c r="D10" s="311" t="s">
        <v>113</v>
      </c>
      <c r="E10" s="311" t="s">
        <v>114</v>
      </c>
      <c r="F10" s="323" t="s">
        <v>115</v>
      </c>
      <c r="G10" s="323" t="str">
        <f>'Петли, защ, скр ручки_база'!K15</f>
        <v>K 2700</v>
      </c>
      <c r="H10" s="323" t="str">
        <f>'Петли, защ, скр ручки_база'!L15</f>
        <v>К 6360 38</v>
      </c>
      <c r="I10" s="323" t="s">
        <v>116</v>
      </c>
      <c r="J10" s="449" t="s">
        <v>117</v>
      </c>
      <c r="K10" s="323" t="s">
        <v>118</v>
      </c>
    </row>
    <row r="11" spans="2:12" customFormat="1" ht="33.75" customHeight="1">
      <c r="B11" s="1032" t="s">
        <v>93</v>
      </c>
      <c r="C11" s="1032"/>
      <c r="D11" s="113" t="s">
        <v>119</v>
      </c>
      <c r="E11" s="113" t="s">
        <v>120</v>
      </c>
      <c r="F11" s="113" t="s">
        <v>121</v>
      </c>
      <c r="G11" s="113"/>
      <c r="H11" s="113"/>
      <c r="I11" s="113" t="s">
        <v>94</v>
      </c>
      <c r="J11" s="528"/>
      <c r="K11" s="348" t="s">
        <v>122</v>
      </c>
    </row>
    <row r="12" spans="2:12" s="429" customFormat="1" ht="15" customHeight="1">
      <c r="B12" s="1032" t="s">
        <v>96</v>
      </c>
      <c r="C12" s="1032"/>
      <c r="D12" s="114" t="s">
        <v>98</v>
      </c>
      <c r="E12" s="114" t="s">
        <v>98</v>
      </c>
      <c r="F12" s="114" t="s">
        <v>97</v>
      </c>
      <c r="G12" s="114"/>
      <c r="H12" s="114"/>
      <c r="I12" s="114" t="s">
        <v>123</v>
      </c>
      <c r="J12" s="339"/>
      <c r="K12" s="114" t="s">
        <v>124</v>
      </c>
    </row>
    <row r="13" spans="2:12" s="429" customFormat="1" ht="15" customHeight="1">
      <c r="B13" s="1032" t="s">
        <v>100</v>
      </c>
      <c r="C13" s="1032"/>
      <c r="D13" s="114" t="s">
        <v>125</v>
      </c>
      <c r="E13" s="114" t="s">
        <v>125</v>
      </c>
      <c r="F13" s="114" t="s">
        <v>101</v>
      </c>
      <c r="G13" s="114"/>
      <c r="H13" s="114"/>
      <c r="I13" s="114" t="s">
        <v>101</v>
      </c>
      <c r="J13" s="339"/>
      <c r="K13" s="114" t="s">
        <v>101</v>
      </c>
    </row>
    <row r="14" spans="2:12" s="429" customFormat="1" ht="15" customHeight="1">
      <c r="B14" s="1033" t="s">
        <v>103</v>
      </c>
      <c r="C14" s="302" t="str">
        <f>'Петли, защ, скр ручки_база'!B18</f>
        <v xml:space="preserve">хром </v>
      </c>
      <c r="D14" s="325">
        <f>'Петли, защ, скр ручки_база'!C36*скидки_наценки!$D$10*скидки_наценки!$F$10/скидки_наценки!$B$4</f>
        <v>0</v>
      </c>
      <c r="E14" s="325">
        <f>'Петли, защ, скр ручки_база'!D36*скидки_наценки!$D$10*скидки_наценки!$F$10/скидки_наценки!$B$4</f>
        <v>0</v>
      </c>
      <c r="F14" s="325">
        <f>'Петли, защ, скр ручки_база'!I36*скидки_наценки!$D$10*скидки_наценки!$F$10/скидки_наценки!$B$4</f>
        <v>0</v>
      </c>
      <c r="G14" s="325">
        <f>'Петли, защ, скр ручки_база'!K36*скидки_наценки!$D$10*скидки_наценки!$F$10/скидки_наценки!$B$4</f>
        <v>0</v>
      </c>
      <c r="H14" s="325">
        <f>'Петли, защ, скр ручки_база'!L36*скидки_наценки!$D$10*скидки_наценки!$F$10/скидки_наценки!$B$4</f>
        <v>0</v>
      </c>
      <c r="I14" s="325">
        <f>'Петли, защ, скр ручки_база'!M36*скидки_наценки!$D$10*скидки_наценки!$F$10/скидки_наценки!$B$4</f>
        <v>0</v>
      </c>
      <c r="J14" s="325">
        <f>'Петли, защ, скр ручки_база'!N36*скидки_наценки!$D$10*скидки_наценки!$F$10/скидки_наценки!$B$4</f>
        <v>0</v>
      </c>
      <c r="K14" s="325">
        <f>'Петли, защ, скр ручки_база'!O36*скидки_наценки!$D$10*скидки_наценки!$F$10/скидки_наценки!$B$4</f>
        <v>0</v>
      </c>
    </row>
    <row r="15" spans="2:12" customFormat="1" ht="24" customHeight="1">
      <c r="B15" s="1033"/>
      <c r="C15" s="360" t="str">
        <f>'Петли, защ, скр ручки_база'!B19</f>
        <v>матовый хром</v>
      </c>
      <c r="D15" s="223">
        <f>'Петли, защ, скр ручки_база'!C37*скидки_наценки!$D$10*скидки_наценки!$F$10/скидки_наценки!$B$4</f>
        <v>0</v>
      </c>
      <c r="E15" s="223">
        <f>'Петли, защ, скр ручки_база'!D37*скидки_наценки!$D$10*скидки_наценки!$F$10/скидки_наценки!$B$4</f>
        <v>0</v>
      </c>
      <c r="F15" s="223">
        <f>'Петли, защ, скр ручки_база'!I37*скидки_наценки!$D$10*скидки_наценки!$F$10/скидки_наценки!$B$4</f>
        <v>0</v>
      </c>
      <c r="G15" s="223">
        <f>'Петли, защ, скр ручки_база'!K37*скидки_наценки!$D$10*скидки_наценки!$F$10/скидки_наценки!$B$4</f>
        <v>0</v>
      </c>
      <c r="H15" s="223">
        <f>'Петли, защ, скр ручки_база'!L37*скидки_наценки!$D$10*скидки_наценки!$F$10/скидки_наценки!$B$4</f>
        <v>0</v>
      </c>
      <c r="I15" s="223">
        <f>'Петли, защ, скр ручки_база'!M37*скидки_наценки!$D$10*скидки_наценки!$F$10/скидки_наценки!$B$4</f>
        <v>0</v>
      </c>
      <c r="J15" s="223">
        <f>'Петли, защ, скр ручки_база'!N37*скидки_наценки!$D$10*скидки_наценки!$F$10/скидки_наценки!$B$4</f>
        <v>0</v>
      </c>
      <c r="K15" s="223">
        <f>'Петли, защ, скр ручки_база'!O37*скидки_наценки!$D$10*скидки_наценки!$F$10/скидки_наценки!$B$4</f>
        <v>0</v>
      </c>
    </row>
    <row r="16" spans="2:12" customFormat="1" ht="15.75">
      <c r="B16" s="1033"/>
      <c r="C16" s="744" t="str">
        <f>'Петли, защ, скр ручки_база'!B20</f>
        <v>матовый никель (никель)</v>
      </c>
      <c r="D16" s="325">
        <f>'Петли, защ, скр ручки_база'!C38*скидки_наценки!$D$10*скидки_наценки!$F$10/скидки_наценки!$B$4</f>
        <v>0</v>
      </c>
      <c r="E16" s="325">
        <f>'Петли, защ, скр ручки_база'!D38*скидки_наценки!$D$10*скидки_наценки!$F$10/скидки_наценки!$B$4</f>
        <v>0</v>
      </c>
      <c r="F16" s="325">
        <f>'Петли, защ, скр ручки_база'!I38*скидки_наценки!$D$10*скидки_наценки!$F$10/скидки_наценки!$B$4</f>
        <v>0</v>
      </c>
      <c r="G16" s="325">
        <f>'Петли, защ, скр ручки_база'!K38*скидки_наценки!$D$10*скидки_наценки!$F$10/скидки_наценки!$B$4</f>
        <v>0</v>
      </c>
      <c r="H16" s="325">
        <f>'Петли, защ, скр ручки_база'!L38*скидки_наценки!$D$10*скидки_наценки!$F$10/скидки_наценки!$B$4</f>
        <v>0</v>
      </c>
      <c r="I16" s="325">
        <f>'Петли, защ, скр ручки_база'!M38*скидки_наценки!$D$10*скидки_наценки!$F$10/скидки_наценки!$B$4</f>
        <v>0</v>
      </c>
      <c r="J16" s="325">
        <f>'Петли, защ, скр ручки_база'!N38*скидки_наценки!$D$10*скидки_наценки!$F$10/скидки_наценки!$B$4</f>
        <v>0</v>
      </c>
      <c r="K16" s="325">
        <f>'Петли, защ, скр ручки_база'!O38*скидки_наценки!$D$10*скидки_наценки!$F$10/скидки_наценки!$B$4</f>
        <v>0</v>
      </c>
    </row>
    <row r="17" spans="2:11" customFormat="1" ht="15.75">
      <c r="B17" s="1033"/>
      <c r="C17" s="300" t="str">
        <f>'Петли, защ, скр ручки_база'!B21</f>
        <v>белый</v>
      </c>
      <c r="D17" s="223">
        <f>'Петли, защ, скр ручки_база'!C39*скидки_наценки!$D$10*скидки_наценки!$F$10/скидки_наценки!$B$4</f>
        <v>0</v>
      </c>
      <c r="E17" s="223">
        <f>'Петли, защ, скр ручки_база'!D39*скидки_наценки!$D$10*скидки_наценки!$F$10/скидки_наценки!$B$4</f>
        <v>0</v>
      </c>
      <c r="F17" s="223">
        <f>'Петли, защ, скр ручки_база'!I39*скидки_наценки!$D$10*скидки_наценки!$F$10/скидки_наценки!$B$4</f>
        <v>0</v>
      </c>
      <c r="G17" s="223">
        <f>'Петли, защ, скр ручки_база'!K39*скидки_наценки!$D$10*скидки_наценки!$F$10/скидки_наценки!$B$4</f>
        <v>0</v>
      </c>
      <c r="H17" s="223">
        <f>'Петли, защ, скр ручки_база'!L39*скидки_наценки!$D$10*скидки_наценки!$F$10/скидки_наценки!$B$4</f>
        <v>0</v>
      </c>
      <c r="I17" s="223">
        <f>'Петли, защ, скр ручки_база'!M39*скидки_наценки!$D$10*скидки_наценки!$F$10/скидки_наценки!$B$4</f>
        <v>0</v>
      </c>
      <c r="J17" s="223">
        <f>'Петли, защ, скр ручки_база'!N39*скидки_наценки!$D$10*скидки_наценки!$F$10/скидки_наценки!$B$4</f>
        <v>0</v>
      </c>
      <c r="K17" s="223">
        <f>'Петли, защ, скр ручки_база'!O39*скидки_наценки!$D$10*скидки_наценки!$F$10/скидки_наценки!$B$4</f>
        <v>0</v>
      </c>
    </row>
    <row r="18" spans="2:11" customFormat="1" ht="15.75">
      <c r="B18" s="1033"/>
      <c r="C18" s="302" t="str">
        <f>'Петли, защ, скр ручки_база'!B22</f>
        <v>черный</v>
      </c>
      <c r="D18" s="325">
        <f>'Петли, защ, скр ручки_база'!C41*скидки_наценки!$D$10*скидки_наценки!$F$10/скидки_наценки!$B$4</f>
        <v>0</v>
      </c>
      <c r="E18" s="325">
        <f>'Петли, защ, скр ручки_база'!D41*скидки_наценки!$D$10*скидки_наценки!$F$10/скидки_наценки!$B$4</f>
        <v>0</v>
      </c>
      <c r="F18" s="325">
        <f>'Петли, защ, скр ручки_база'!I41*скидки_наценки!$D$10*скидки_наценки!$F$10/скидки_наценки!$B$4</f>
        <v>0</v>
      </c>
      <c r="G18" s="325">
        <f>'Петли, защ, скр ручки_база'!K41*скидки_наценки!$D$10*скидки_наценки!$F$10/скидки_наценки!$B$4</f>
        <v>0</v>
      </c>
      <c r="H18" s="325">
        <f>'Петли, защ, скр ручки_база'!L41*скидки_наценки!$D$10*скидки_наценки!$F$10/скидки_наценки!$B$4</f>
        <v>0</v>
      </c>
      <c r="I18" s="325">
        <f>'Петли, защ, скр ручки_база'!M41*скидки_наценки!$D$10*скидки_наценки!$F$10/скидки_наценки!$B$4</f>
        <v>0</v>
      </c>
      <c r="J18" s="325">
        <f>'Петли, защ, скр ручки_база'!N41*скидки_наценки!$D$10*скидки_наценки!$F$10/скидки_наценки!$B$4</f>
        <v>0</v>
      </c>
      <c r="K18" s="325">
        <f>'Петли, защ, скр ручки_база'!O41*скидки_наценки!$D$10*скидки_наценки!$F$10/скидки_наценки!$B$4</f>
        <v>0</v>
      </c>
    </row>
    <row r="19" spans="2:11" customFormat="1" ht="15.75">
      <c r="B19" s="1033"/>
      <c r="C19" s="300" t="str">
        <f>'Петли, защ, скр ручки_база'!B23</f>
        <v>золото</v>
      </c>
      <c r="D19" s="223">
        <f>'Петли, защ, скр ручки_база'!C43*скидки_наценки!$D$10*скидки_наценки!$F$10/скидки_наценки!$B$4</f>
        <v>0</v>
      </c>
      <c r="E19" s="223">
        <f>'Петли, защ, скр ручки_база'!D43*скидки_наценки!$D$10*скидки_наценки!$F$10/скидки_наценки!$B$4</f>
        <v>0</v>
      </c>
      <c r="F19" s="223">
        <f>'Петли, защ, скр ручки_база'!I43*скидки_наценки!$D$10*скидки_наценки!$F$10/скидки_наценки!$B$4</f>
        <v>0</v>
      </c>
      <c r="G19" s="223">
        <f>'Петли, защ, скр ручки_база'!K43*скидки_наценки!$D$10*скидки_наценки!$F$10/скидки_наценки!$B$4</f>
        <v>0</v>
      </c>
      <c r="H19" s="223">
        <f>'Петли, защ, скр ручки_база'!L43*скидки_наценки!$D$10*скидки_наценки!$F$10/скидки_наценки!$B$4</f>
        <v>0</v>
      </c>
      <c r="I19" s="223">
        <f>'Петли, защ, скр ручки_база'!M43*скидки_наценки!$D$10*скидки_наценки!$F$10/скидки_наценки!$B$4</f>
        <v>0</v>
      </c>
      <c r="J19" s="223">
        <f>'Петли, защ, скр ручки_база'!N43*скидки_наценки!$D$10*скидки_наценки!$F$10/скидки_наценки!$B$4</f>
        <v>0</v>
      </c>
      <c r="K19" s="223">
        <f>'Петли, защ, скр ручки_база'!O43*скидки_наценки!$D$10*скидки_наценки!$F$10/скидки_наценки!$B$4</f>
        <v>0</v>
      </c>
    </row>
    <row r="20" spans="2:11" customFormat="1" ht="15.75">
      <c r="B20" s="1033"/>
      <c r="C20" s="302" t="str">
        <f>'Петли, защ, скр ручки_база'!B24</f>
        <v>полированная латунь</v>
      </c>
      <c r="D20" s="325">
        <f>'Петли, защ, скр ручки_база'!C45*скидки_наценки!$D$10*скидки_наценки!$F$10/скидки_наценки!$B$4</f>
        <v>0</v>
      </c>
      <c r="E20" s="325">
        <f>'Петли, защ, скр ручки_база'!D45*скидки_наценки!$D$10*скидки_наценки!$F$10/скидки_наценки!$B$4</f>
        <v>0</v>
      </c>
      <c r="F20" s="325">
        <f>'Петли, защ, скр ручки_база'!I45*скидки_наценки!$D$10*скидки_наценки!$F$10/скидки_наценки!$B$4</f>
        <v>0</v>
      </c>
      <c r="G20" s="325">
        <f>'Петли, защ, скр ручки_база'!K45*скидки_наценки!$D$10*скидки_наценки!$F$10/скидки_наценки!$B$4</f>
        <v>0</v>
      </c>
      <c r="H20" s="325">
        <f>'Петли, защ, скр ручки_база'!L45*скидки_наценки!$D$10*скидки_наценки!$F$10/скидки_наценки!$B$4</f>
        <v>0</v>
      </c>
      <c r="I20" s="325">
        <f>'Петли, защ, скр ручки_база'!M45*скидки_наценки!$D$10*скидки_наценки!$F$10/скидки_наценки!$B$4</f>
        <v>0</v>
      </c>
      <c r="J20" s="325">
        <f>'Петли, защ, скр ручки_база'!N45*скидки_наценки!$D$10*скидки_наценки!$F$10/скидки_наценки!$B$4</f>
        <v>0</v>
      </c>
      <c r="K20" s="325">
        <f>'Петли, защ, скр ручки_база'!O45*скидки_наценки!$D$10*скидки_наценки!$F$10/скидки_наценки!$B$4</f>
        <v>0</v>
      </c>
    </row>
    <row r="21" spans="2:11" customFormat="1" ht="15.75">
      <c r="B21" s="1033"/>
      <c r="C21" s="300" t="str">
        <f>'Петли, защ, скр ручки_база'!B25</f>
        <v>бронза</v>
      </c>
      <c r="D21" s="223">
        <f>'Петли, защ, скр ручки_база'!C46*скидки_наценки!$D$10*скидки_наценки!$F$10/скидки_наценки!$B$4</f>
        <v>0</v>
      </c>
      <c r="E21" s="223">
        <f>'Петли, защ, скр ручки_база'!D46*скидки_наценки!$D$10*скидки_наценки!$F$10/скидки_наценки!$B$4</f>
        <v>0</v>
      </c>
      <c r="F21" s="223">
        <f>'Петли, защ, скр ручки_база'!I46*скидки_наценки!$D$10*скидки_наценки!$F$10/скидки_наценки!$B$4</f>
        <v>0</v>
      </c>
      <c r="G21" s="223">
        <f>'Петли, защ, скр ручки_база'!K46*скидки_наценки!$D$10*скидки_наценки!$F$10/скидки_наценки!$B$4</f>
        <v>0</v>
      </c>
      <c r="H21" s="223">
        <f>'Петли, защ, скр ручки_база'!L46*скидки_наценки!$D$10*скидки_наценки!$F$10/скидки_наценки!$B$4</f>
        <v>0</v>
      </c>
      <c r="I21" s="223">
        <f>'Петли, защ, скр ручки_база'!M46*скидки_наценки!$D$10*скидки_наценки!$F$10/скидки_наценки!$B$4</f>
        <v>0</v>
      </c>
      <c r="J21" s="223">
        <f>'Петли, защ, скр ручки_база'!N46*скидки_наценки!$D$10*скидки_наценки!$F$10/скидки_наценки!$B$4</f>
        <v>0</v>
      </c>
      <c r="K21" s="223">
        <f>'Петли, защ, скр ручки_база'!O46*скидки_наценки!$D$10*скидки_наценки!$F$10/скидки_наценки!$B$4</f>
        <v>0</v>
      </c>
    </row>
    <row r="22" spans="2:11" customFormat="1" ht="27.75" customHeight="1">
      <c r="B22" s="1033"/>
      <c r="C22" s="302" t="str">
        <f>'Петли, защ, скр ручки_база'!B26</f>
        <v>античная/состареная бронза</v>
      </c>
      <c r="D22" s="325">
        <f>'Петли, защ, скр ручки_база'!C48*скидки_наценки!$D$10*скидки_наценки!$F$10/скидки_наценки!$B$4</f>
        <v>0</v>
      </c>
      <c r="E22" s="325">
        <f>'Петли, защ, скр ручки_база'!D48*скидки_наценки!$D$10*скидки_наценки!$F$10/скидки_наценки!$B$4</f>
        <v>0</v>
      </c>
      <c r="F22" s="325">
        <f>'Петли, защ, скр ручки_база'!I48*скидки_наценки!$D$10*скидки_наценки!$F$10/скидки_наценки!$B$4</f>
        <v>0</v>
      </c>
      <c r="G22" s="325">
        <f>'Петли, защ, скр ручки_база'!K48*скидки_наценки!$D$10*скидки_наценки!$F$10/скидки_наценки!$B$4</f>
        <v>0</v>
      </c>
      <c r="H22" s="325">
        <f>'Петли, защ, скр ручки_база'!L48*скидки_наценки!$D$10*скидки_наценки!$F$10/скидки_наценки!$B$4</f>
        <v>0</v>
      </c>
      <c r="I22" s="325">
        <f>'Петли, защ, скр ручки_база'!M48*скидки_наценки!$D$10*скидки_наценки!$F$10/скидки_наценки!$B$4</f>
        <v>0</v>
      </c>
      <c r="J22" s="325">
        <f>'Петли, защ, скр ручки_база'!N48*скидки_наценки!$D$10*скидки_наценки!$F$10/скидки_наценки!$B$4</f>
        <v>0</v>
      </c>
      <c r="K22" s="325">
        <f>'Петли, защ, скр ручки_база'!O48*скидки_наценки!$D$10*скидки_наценки!$F$10/скидки_наценки!$B$4</f>
        <v>0</v>
      </c>
    </row>
    <row r="23" spans="2:11" customFormat="1" ht="15.75">
      <c r="B23" s="1033"/>
      <c r="C23" s="300" t="str">
        <f>'Петли, защ, скр ручки_база'!B27</f>
        <v>античное серебро</v>
      </c>
      <c r="D23" s="223">
        <f>'Петли, защ, скр ручки_база'!C49*скидки_наценки!$D$10*скидки_наценки!$F$10/скидки_наценки!$B$4</f>
        <v>0</v>
      </c>
      <c r="E23" s="223">
        <f>'Петли, защ, скр ручки_база'!D49*скидки_наценки!$D$10*скидки_наценки!$F$10/скидки_наценки!$B$4</f>
        <v>0</v>
      </c>
      <c r="F23" s="223">
        <f>'Петли, защ, скр ручки_база'!I49*скидки_наценки!$D$10*скидки_наценки!$F$10/скидки_наценки!$B$4</f>
        <v>0</v>
      </c>
      <c r="G23" s="223">
        <f>'Петли, защ, скр ручки_база'!K49*скидки_наценки!$D$10*скидки_наценки!$F$10/скидки_наценки!$B$4</f>
        <v>0</v>
      </c>
      <c r="H23" s="223">
        <f>'Петли, защ, скр ручки_база'!L49*скидки_наценки!$D$10*скидки_наценки!$F$10/скидки_наценки!$B$4</f>
        <v>0</v>
      </c>
      <c r="I23" s="223">
        <f>'Петли, защ, скр ручки_база'!M49*скидки_наценки!$D$10*скидки_наценки!$F$10/скидки_наценки!$B$4</f>
        <v>0</v>
      </c>
      <c r="J23" s="223">
        <f>'Петли, защ, скр ручки_база'!N49*скидки_наценки!$D$10*скидки_наценки!$F$10/скидки_наценки!$B$4</f>
        <v>0</v>
      </c>
      <c r="K23" s="223">
        <f>'Петли, защ, скр ручки_база'!O49*скидки_наценки!$D$10*скидки_наценки!$F$10/скидки_наценки!$B$4</f>
        <v>0</v>
      </c>
    </row>
    <row r="24" spans="2:11" customFormat="1">
      <c r="B24" s="200"/>
      <c r="C24" t="s">
        <v>126</v>
      </c>
      <c r="E24" s="745" t="s">
        <v>127</v>
      </c>
      <c r="G24" s="745"/>
      <c r="H24" s="745"/>
    </row>
    <row r="25" spans="2:11" customFormat="1">
      <c r="B25" s="200"/>
    </row>
    <row r="26" spans="2:11" customFormat="1" ht="15" customHeight="1">
      <c r="B26" s="423"/>
      <c r="C26" s="424"/>
      <c r="D26" s="1047" t="s">
        <v>128</v>
      </c>
      <c r="E26" s="1047"/>
      <c r="F26" s="1047"/>
      <c r="G26" s="1047"/>
      <c r="H26" s="1047"/>
      <c r="I26" s="1047"/>
      <c r="J26" s="1047"/>
      <c r="K26" s="1047"/>
    </row>
    <row r="27" spans="2:11" customFormat="1" ht="65.25" customHeight="1">
      <c r="B27" s="1037"/>
      <c r="C27" s="1076"/>
      <c r="D27" s="1048"/>
      <c r="E27" s="1048"/>
      <c r="F27" s="1048"/>
      <c r="G27" s="746"/>
      <c r="H27" s="746"/>
      <c r="I27" s="1048"/>
      <c r="J27" s="1048"/>
      <c r="K27" s="1048"/>
    </row>
    <row r="28" spans="2:11" s="521" customFormat="1" ht="12.75" customHeight="1">
      <c r="B28" s="1037"/>
      <c r="C28" s="1076"/>
      <c r="D28" s="1049" t="s">
        <v>129</v>
      </c>
      <c r="E28" s="1050"/>
      <c r="F28" s="1050"/>
      <c r="I28" s="1049" t="s">
        <v>130</v>
      </c>
      <c r="J28" s="1050"/>
      <c r="K28" s="1050"/>
    </row>
    <row r="29" spans="2:11" s="521" customFormat="1" ht="12.75" customHeight="1">
      <c r="B29" s="1037"/>
      <c r="C29" s="1076"/>
      <c r="D29" s="1049" t="s">
        <v>131</v>
      </c>
      <c r="E29" s="1051"/>
      <c r="F29" s="425" t="s">
        <v>132</v>
      </c>
      <c r="I29" s="1049" t="s">
        <v>131</v>
      </c>
      <c r="J29" s="1051"/>
      <c r="K29" s="425" t="s">
        <v>132</v>
      </c>
    </row>
    <row r="30" spans="2:11" customFormat="1">
      <c r="B30" s="1039"/>
      <c r="C30" s="1077"/>
      <c r="D30" s="111" t="s">
        <v>133</v>
      </c>
      <c r="E30" s="111" t="s">
        <v>134</v>
      </c>
      <c r="F30" s="111" t="s">
        <v>135</v>
      </c>
      <c r="I30" s="111" t="s">
        <v>133</v>
      </c>
      <c r="J30" s="111" t="s">
        <v>136</v>
      </c>
      <c r="K30" s="111" t="s">
        <v>137</v>
      </c>
    </row>
    <row r="31" spans="2:11" s="429" customFormat="1" ht="11.25" customHeight="1">
      <c r="B31" s="1032" t="s">
        <v>96</v>
      </c>
      <c r="C31" s="1052"/>
      <c r="D31" s="114" t="s">
        <v>138</v>
      </c>
      <c r="E31" s="114" t="s">
        <v>123</v>
      </c>
      <c r="F31" s="114" t="s">
        <v>123</v>
      </c>
      <c r="I31" s="114" t="s">
        <v>138</v>
      </c>
      <c r="J31" s="114" t="s">
        <v>123</v>
      </c>
      <c r="K31" s="114" t="s">
        <v>123</v>
      </c>
    </row>
    <row r="32" spans="2:11" s="429" customFormat="1" ht="11.25" customHeight="1">
      <c r="B32" s="1032" t="s">
        <v>100</v>
      </c>
      <c r="C32" s="1052"/>
      <c r="D32" s="426" t="s">
        <v>101</v>
      </c>
      <c r="E32" s="114" t="s">
        <v>102</v>
      </c>
      <c r="F32" s="114" t="s">
        <v>102</v>
      </c>
      <c r="I32" s="426" t="s">
        <v>101</v>
      </c>
      <c r="J32" s="114" t="s">
        <v>102</v>
      </c>
      <c r="K32" s="114" t="s">
        <v>102</v>
      </c>
    </row>
    <row r="33" spans="2:11" customFormat="1" ht="15.75">
      <c r="B33" s="1069" t="s">
        <v>103</v>
      </c>
      <c r="C33" s="747" t="str">
        <f>'Петли, защ, скр ручки_база'!R19</f>
        <v>матовый хром (SC)</v>
      </c>
      <c r="D33" s="325">
        <f>'Петли, защ, скр ручки_база'!W37*скидки_наценки!$D$10*скидки_наценки!$F$10/скидки_наценки!$B$4</f>
        <v>0</v>
      </c>
      <c r="E33" s="325">
        <f>'Петли, защ, скр ручки_база'!X37*скидки_наценки!$D$10*скидки_наценки!$F$10/скидки_наценки!$B$4</f>
        <v>0</v>
      </c>
      <c r="F33" s="325">
        <f>'Петли, защ, скр ручки_база'!Y37*скидки_наценки!$D$10*скидки_наценки!$F$10/скидки_наценки!$B$4</f>
        <v>0</v>
      </c>
      <c r="G33" s="325">
        <f>'Петли, защ, скр ручки_база'!Z37*скидки_наценки!$D$10*скидки_наценки!$F$10/скидки_наценки!$B$4</f>
        <v>0</v>
      </c>
      <c r="H33" s="325">
        <f>'Петли, защ, скр ручки_база'!AA37*скидки_наценки!$D$10*скидки_наценки!$F$10/скидки_наценки!$B$4</f>
        <v>0</v>
      </c>
      <c r="I33" s="325">
        <f>'Петли, защ, скр ручки_база'!Z37*скидки_наценки!$D$10*скидки_наценки!$F$10/скидки_наценки!$B$4</f>
        <v>0</v>
      </c>
      <c r="J33" s="325">
        <f>'Петли, защ, скр ручки_база'!AA37*скидки_наценки!$D$10*скидки_наценки!$F$10/скидки_наценки!$B$4</f>
        <v>0</v>
      </c>
      <c r="K33" s="325">
        <f>'Петли, защ, скр ручки_база'!AB37*скидки_наценки!$D$10*скидки_наценки!$F$10/скидки_наценки!$B$4</f>
        <v>0</v>
      </c>
    </row>
    <row r="34" spans="2:11" customFormat="1" ht="15.75">
      <c r="B34" s="1070"/>
      <c r="C34" s="360" t="str">
        <f>'Петли, защ, скр ручки_база'!R20</f>
        <v>матовый никель (SN)</v>
      </c>
      <c r="D34" s="223">
        <f>'Петли, защ, скр ручки_база'!W38*скидки_наценки!$D$10*скидки_наценки!$F$10/скидки_наценки!$B$4</f>
        <v>0</v>
      </c>
      <c r="E34" s="223">
        <f>'Петли, защ, скр ручки_база'!X38*скидки_наценки!$D$10*скидки_наценки!$F$10/скидки_наценки!$B$4</f>
        <v>0</v>
      </c>
      <c r="F34" s="223">
        <f>'Петли, защ, скр ручки_база'!Y38*скидки_наценки!$D$10*скидки_наценки!$F$10/скидки_наценки!$B$4</f>
        <v>0</v>
      </c>
      <c r="G34" s="223">
        <f>'Петли, защ, скр ручки_база'!Z38*скидки_наценки!$D$10*скидки_наценки!$F$10/скидки_наценки!$B$4</f>
        <v>0</v>
      </c>
      <c r="H34" s="223">
        <f>'Петли, защ, скр ручки_база'!AA38*скидки_наценки!$D$10*скидки_наценки!$F$10/скидки_наценки!$B$4</f>
        <v>0</v>
      </c>
      <c r="I34" s="223">
        <f>'Петли, защ, скр ручки_база'!Z38*скидки_наценки!$D$10*скидки_наценки!$F$10/скидки_наценки!$B$4</f>
        <v>0</v>
      </c>
      <c r="J34" s="223">
        <f>'Петли, защ, скр ручки_база'!AA38*скидки_наценки!$D$10*скидки_наценки!$F$10/скидки_наценки!$B$4</f>
        <v>0</v>
      </c>
      <c r="K34" s="223">
        <f>'Петли, защ, скр ручки_база'!AB38*скидки_наценки!$D$10*скидки_наценки!$F$10/скидки_наценки!$B$4</f>
        <v>0</v>
      </c>
    </row>
    <row r="35" spans="2:11" customFormat="1" ht="15.75">
      <c r="B35" s="1070"/>
      <c r="C35" s="747" t="str">
        <f>'Петли, защ, скр ручки_база'!R21</f>
        <v>белый никель (W)</v>
      </c>
      <c r="D35" s="325">
        <f>'Петли, защ, скр ручки_база'!W39*скидки_наценки!$D$10*скидки_наценки!$F$10/скидки_наценки!$B$4</f>
        <v>0</v>
      </c>
      <c r="E35" s="325">
        <f>'Петли, защ, скр ручки_база'!X39*скидки_наценки!$D$10*скидки_наценки!$F$10/скидки_наценки!$B$4</f>
        <v>0</v>
      </c>
      <c r="F35" s="325">
        <f>'Петли, защ, скр ручки_база'!Y39*скидки_наценки!$D$10*скидки_наценки!$F$10/скидки_наценки!$B$4</f>
        <v>0</v>
      </c>
      <c r="G35" s="325">
        <f>'Петли, защ, скр ручки_база'!Z39*скидки_наценки!$D$10*скидки_наценки!$F$10/скидки_наценки!$B$4</f>
        <v>0</v>
      </c>
      <c r="H35" s="325">
        <f>'Петли, защ, скр ручки_база'!AA39*скидки_наценки!$D$10*скидки_наценки!$F$10/скидки_наценки!$B$4</f>
        <v>0</v>
      </c>
      <c r="I35" s="325">
        <f>'Петли, защ, скр ручки_база'!Z39*скидки_наценки!$D$10*скидки_наценки!$F$10/скидки_наценки!$B$4</f>
        <v>0</v>
      </c>
      <c r="J35" s="325">
        <f>'Петли, защ, скр ручки_база'!AA39*скидки_наценки!$D$10*скидки_наценки!$F$10/скидки_наценки!$B$4</f>
        <v>0</v>
      </c>
      <c r="K35" s="325">
        <f>'Петли, защ, скр ручки_база'!AB39*скидки_наценки!$D$10*скидки_наценки!$F$10/скидки_наценки!$B$4</f>
        <v>0</v>
      </c>
    </row>
    <row r="36" spans="2:11" customFormat="1" ht="29.25" customHeight="1">
      <c r="B36" s="1070"/>
      <c r="C36" s="360" t="str">
        <f>'Петли, защ, скр ручки_база'!R22</f>
        <v>черный (BL)/
черный никель (BN)</v>
      </c>
      <c r="D36" s="223">
        <f>'Петли, защ, скр ручки_база'!W41*скидки_наценки!$D$10*скидки_наценки!$F$10/скидки_наценки!$B$4</f>
        <v>0</v>
      </c>
      <c r="E36" s="223">
        <f>'Петли, защ, скр ручки_база'!X41*скидки_наценки!$D$10*скидки_наценки!$F$10/скидки_наценки!$B$4</f>
        <v>0</v>
      </c>
      <c r="F36" s="223">
        <f>'Петли, защ, скр ручки_база'!Y41*скидки_наценки!$D$10*скидки_наценки!$F$10/скидки_наценки!$B$4</f>
        <v>0</v>
      </c>
      <c r="G36" s="223">
        <f>'Петли, защ, скр ручки_база'!Z41*скидки_наценки!$D$10*скидки_наценки!$F$10/скидки_наценки!$B$4</f>
        <v>0</v>
      </c>
      <c r="H36" s="223">
        <f>'Петли, защ, скр ручки_база'!AA41*скидки_наценки!$D$10*скидки_наценки!$F$10/скидки_наценки!$B$4</f>
        <v>0</v>
      </c>
      <c r="I36" s="223">
        <f>'Петли, защ, скр ручки_база'!Z41*скидки_наценки!$D$10*скидки_наценки!$F$10/скидки_наценки!$B$4</f>
        <v>0</v>
      </c>
      <c r="J36" s="223">
        <f>'Петли, защ, скр ручки_база'!AA41*скидки_наценки!$D$10*скидки_наценки!$F$10/скидки_наценки!$B$4</f>
        <v>0</v>
      </c>
      <c r="K36" s="223">
        <f>'Петли, защ, скр ручки_база'!AB41*скидки_наценки!$D$10*скидки_наценки!$F$10/скидки_наценки!$B$4</f>
        <v>0</v>
      </c>
    </row>
    <row r="37" spans="2:11" customFormat="1" ht="15.75">
      <c r="B37" s="1070"/>
      <c r="C37" s="747" t="str">
        <f>'Петли, защ, скр ручки_база'!R23</f>
        <v>золото (PG)</v>
      </c>
      <c r="D37" s="325">
        <f>'Петли, защ, скр ручки_база'!W43*скидки_наценки!$D$10*скидки_наценки!$F$10/скидки_наценки!$B$4</f>
        <v>0</v>
      </c>
      <c r="E37" s="325">
        <f>'Петли, защ, скр ручки_база'!X43*скидки_наценки!$D$10*скидки_наценки!$F$10/скидки_наценки!$B$4</f>
        <v>0</v>
      </c>
      <c r="F37" s="325">
        <f>'Петли, защ, скр ручки_база'!Y43*скидки_наценки!$D$10*скидки_наценки!$F$10/скидки_наценки!$B$4</f>
        <v>0</v>
      </c>
      <c r="G37" s="325">
        <f>'Петли, защ, скр ручки_база'!Z43*скидки_наценки!$D$10*скидки_наценки!$F$10/скидки_наценки!$B$4</f>
        <v>0</v>
      </c>
      <c r="H37" s="325">
        <f>'Петли, защ, скр ручки_база'!AA43*скидки_наценки!$D$10*скидки_наценки!$F$10/скидки_наценки!$B$4</f>
        <v>0</v>
      </c>
      <c r="I37" s="325">
        <f>'Петли, защ, скр ручки_база'!Z43*скидки_наценки!$D$10*скидки_наценки!$F$10/скидки_наценки!$B$4</f>
        <v>0</v>
      </c>
      <c r="J37" s="325">
        <f>'Петли, защ, скр ручки_база'!AA43*скидки_наценки!$D$10*скидки_наценки!$F$10/скидки_наценки!$B$4</f>
        <v>0</v>
      </c>
      <c r="K37" s="325">
        <f>'Петли, защ, скр ручки_база'!AB43*скидки_наценки!$D$10*скидки_наценки!$F$10/скидки_наценки!$B$4</f>
        <v>0</v>
      </c>
    </row>
    <row r="38" spans="2:11" customFormat="1" ht="15.75">
      <c r="B38" s="1070"/>
      <c r="C38" s="360" t="str">
        <f>'Петли, защ, скр ручки_база'!R24</f>
        <v>латунь</v>
      </c>
      <c r="D38" s="223">
        <f>'Петли, защ, скр ручки_база'!W45*скидки_наценки!$D$10*скидки_наценки!$F$10/скидки_наценки!$B$4</f>
        <v>0</v>
      </c>
      <c r="E38" s="223">
        <f>'Петли, защ, скр ручки_база'!X45*скидки_наценки!$D$10*скидки_наценки!$F$10/скидки_наценки!$B$4</f>
        <v>0</v>
      </c>
      <c r="F38" s="223">
        <f>'Петли, защ, скр ручки_база'!Y45*скидки_наценки!$D$10*скидки_наценки!$F$10/скидки_наценки!$B$4</f>
        <v>0</v>
      </c>
      <c r="G38" s="223">
        <f>'Петли, защ, скр ручки_база'!Z45*скидки_наценки!$D$10*скидки_наценки!$F$10/скидки_наценки!$B$4</f>
        <v>0</v>
      </c>
      <c r="H38" s="223">
        <f>'Петли, защ, скр ручки_база'!AA45*скидки_наценки!$D$10*скидки_наценки!$F$10/скидки_наценки!$B$4</f>
        <v>0</v>
      </c>
      <c r="I38" s="223">
        <f>'Петли, защ, скр ручки_база'!Z45*скидки_наценки!$D$10*скидки_наценки!$F$10/скидки_наценки!$B$4</f>
        <v>0</v>
      </c>
      <c r="J38" s="223">
        <f>'Петли, защ, скр ручки_база'!AA45*скидки_наценки!$D$10*скидки_наценки!$F$10/скидки_наценки!$B$4</f>
        <v>0</v>
      </c>
      <c r="K38" s="223">
        <f>'Петли, защ, скр ручки_база'!AB45*скидки_наценки!$D$10*скидки_наценки!$F$10/скидки_наценки!$B$4</f>
        <v>0</v>
      </c>
    </row>
    <row r="39" spans="2:11" customFormat="1" ht="15.75">
      <c r="B39" s="1070"/>
      <c r="C39" s="747" t="str">
        <f>'Петли, защ, скр ручки_база'!R25</f>
        <v>бронза</v>
      </c>
      <c r="D39" s="325">
        <f>'Петли, защ, скр ручки_база'!W46*скидки_наценки!$D$10*скидки_наценки!$F$10/скидки_наценки!$B$4</f>
        <v>0</v>
      </c>
      <c r="E39" s="325">
        <f>'Петли, защ, скр ручки_база'!X46*скидки_наценки!$D$10*скидки_наценки!$F$10/скидки_наценки!$B$4</f>
        <v>0</v>
      </c>
      <c r="F39" s="325">
        <f>'Петли, защ, скр ручки_база'!Y46*скидки_наценки!$D$10*скидки_наценки!$F$10/скидки_наценки!$B$4</f>
        <v>0</v>
      </c>
      <c r="G39" s="325">
        <f>'Петли, защ, скр ручки_база'!Z46*скидки_наценки!$D$10*скидки_наценки!$F$10/скидки_наценки!$B$4</f>
        <v>0</v>
      </c>
      <c r="H39" s="325">
        <f>'Петли, защ, скр ручки_база'!AA46*скидки_наценки!$D$10*скидки_наценки!$F$10/скидки_наценки!$B$4</f>
        <v>0</v>
      </c>
      <c r="I39" s="325">
        <f>'Петли, защ, скр ручки_база'!Z46*скидки_наценки!$D$10*скидки_наценки!$F$10/скидки_наценки!$B$4</f>
        <v>0</v>
      </c>
      <c r="J39" s="325">
        <f>'Петли, защ, скр ручки_база'!AA46*скидки_наценки!$D$10*скидки_наценки!$F$10/скидки_наценки!$B$4</f>
        <v>0</v>
      </c>
      <c r="K39" s="325">
        <f>'Петли, защ, скр ручки_база'!AB46*скидки_наценки!$D$10*скидки_наценки!$F$10/скидки_наценки!$B$4</f>
        <v>0</v>
      </c>
    </row>
    <row r="40" spans="2:11" customFormat="1" ht="15.75">
      <c r="B40" s="1070"/>
      <c r="C40" s="360" t="str">
        <f>'Петли, защ, скр ручки_база'!R26</f>
        <v>античная бронза (AB)</v>
      </c>
      <c r="D40" s="223">
        <f>'Петли, защ, скр ручки_база'!W48*скидки_наценки!$D$10*скидки_наценки!$F$10/скидки_наценки!$B$4</f>
        <v>0</v>
      </c>
      <c r="E40" s="223">
        <f>'Петли, защ, скр ручки_база'!X48*скидки_наценки!$D$10*скидки_наценки!$F$10/скидки_наценки!$B$4</f>
        <v>0</v>
      </c>
      <c r="F40" s="223">
        <f>'Петли, защ, скр ручки_база'!Y48*скидки_наценки!$D$10*скидки_наценки!$F$10/скидки_наценки!$B$4</f>
        <v>0</v>
      </c>
      <c r="G40" s="223">
        <f>'Петли, защ, скр ручки_база'!Z48*скидки_наценки!$D$10*скидки_наценки!$F$10/скидки_наценки!$B$4</f>
        <v>0</v>
      </c>
      <c r="H40" s="223">
        <f>'Петли, защ, скр ручки_база'!AA48*скидки_наценки!$D$10*скидки_наценки!$F$10/скидки_наценки!$B$4</f>
        <v>0</v>
      </c>
      <c r="I40" s="223">
        <f>'Петли, защ, скр ручки_база'!Z48*скидки_наценки!$D$10*скидки_наценки!$F$10/скидки_наценки!$B$4</f>
        <v>0</v>
      </c>
      <c r="J40" s="223">
        <f>'Петли, защ, скр ручки_база'!AA48*скидки_наценки!$D$10*скидки_наценки!$F$10/скидки_наценки!$B$4</f>
        <v>0</v>
      </c>
      <c r="K40" s="223">
        <f>'Петли, защ, скр ручки_база'!AB48*скидки_наценки!$D$10*скидки_наценки!$F$10/скидки_наценки!$B$4</f>
        <v>0</v>
      </c>
    </row>
    <row r="41" spans="2:11" customFormat="1" ht="15.75">
      <c r="B41" s="1070"/>
      <c r="C41" s="747" t="str">
        <f>'Петли, защ, скр ручки_база'!R27</f>
        <v>итальянская бронза (U-IB)</v>
      </c>
      <c r="D41" s="325">
        <f>'Петли, защ, скр ручки_база'!W49*скидки_наценки!$D$10*скидки_наценки!$F$10/скидки_наценки!$B$4</f>
        <v>0</v>
      </c>
      <c r="E41" s="325">
        <f>'Петли, защ, скр ручки_база'!X49*скидки_наценки!$D$10*скидки_наценки!$F$10/скидки_наценки!$B$4</f>
        <v>0</v>
      </c>
      <c r="F41" s="325">
        <f>'Петли, защ, скр ручки_база'!Y49*скидки_наценки!$D$10*скидки_наценки!$F$10/скидки_наценки!$B$4</f>
        <v>0</v>
      </c>
      <c r="G41" s="325">
        <f>'Петли, защ, скр ручки_база'!Z49*скидки_наценки!$D$10*скидки_наценки!$F$10/скидки_наценки!$B$4</f>
        <v>0</v>
      </c>
      <c r="H41" s="325">
        <f>'Петли, защ, скр ручки_база'!AA49*скидки_наценки!$D$10*скидки_наценки!$F$10/скидки_наценки!$B$4</f>
        <v>0</v>
      </c>
      <c r="I41" s="325">
        <f>'Петли, защ, скр ручки_база'!Z49*скидки_наценки!$D$10*скидки_наценки!$F$10/скидки_наценки!$B$4</f>
        <v>0</v>
      </c>
      <c r="J41" s="325">
        <f>'Петли, защ, скр ручки_база'!AA49*скидки_наценки!$D$10*скидки_наценки!$F$10/скидки_наценки!$B$4</f>
        <v>0</v>
      </c>
      <c r="K41" s="325">
        <f>'Петли, защ, скр ручки_база'!AB49*скидки_наценки!$D$10*скидки_наценки!$F$10/скидки_наценки!$B$4</f>
        <v>0</v>
      </c>
    </row>
    <row r="42" spans="2:11" customFormat="1" ht="18" customHeight="1">
      <c r="B42" s="430"/>
      <c r="D42" s="731"/>
      <c r="E42" s="12"/>
      <c r="F42" s="12"/>
      <c r="G42" s="12"/>
      <c r="H42" s="12"/>
      <c r="I42" s="12"/>
      <c r="J42" s="12"/>
      <c r="K42" s="12"/>
    </row>
    <row r="43" spans="2:11" customFormat="1" ht="18" customHeight="1">
      <c r="B43" s="430"/>
    </row>
    <row r="44" spans="2:11" customFormat="1">
      <c r="B44" s="200"/>
    </row>
    <row r="45" spans="2:11" customFormat="1" ht="15" customHeight="1">
      <c r="B45" s="423"/>
      <c r="C45" s="424"/>
      <c r="D45" s="266" t="s">
        <v>139</v>
      </c>
      <c r="E45" s="1053" t="s">
        <v>140</v>
      </c>
      <c r="F45" s="1054"/>
    </row>
    <row r="46" spans="2:11" customFormat="1" ht="89.25" customHeight="1">
      <c r="B46" s="1037"/>
      <c r="C46" s="1076"/>
      <c r="D46" s="1074"/>
      <c r="E46" s="294"/>
      <c r="F46" s="294"/>
    </row>
    <row r="47" spans="2:11" s="521" customFormat="1" ht="12.75" customHeight="1">
      <c r="B47" s="1037"/>
      <c r="C47" s="1076"/>
      <c r="D47" s="1075"/>
      <c r="E47" s="748" t="s">
        <v>141</v>
      </c>
      <c r="F47" s="143" t="s">
        <v>142</v>
      </c>
      <c r="I47"/>
      <c r="J47"/>
    </row>
    <row r="48" spans="2:11" customFormat="1">
      <c r="B48" s="1039"/>
      <c r="C48" s="1077"/>
      <c r="D48" s="749" t="s">
        <v>143</v>
      </c>
      <c r="E48" s="750" t="s">
        <v>144</v>
      </c>
      <c r="F48" s="749" t="s">
        <v>145</v>
      </c>
    </row>
    <row r="49" spans="2:11" s="429" customFormat="1" ht="11.25" customHeight="1">
      <c r="B49" s="1032" t="s">
        <v>96</v>
      </c>
      <c r="C49" s="1052"/>
      <c r="D49" s="114" t="s">
        <v>123</v>
      </c>
      <c r="E49" s="339" t="s">
        <v>123</v>
      </c>
      <c r="F49" s="114" t="s">
        <v>123</v>
      </c>
      <c r="I49"/>
      <c r="J49"/>
    </row>
    <row r="50" spans="2:11" s="429" customFormat="1" ht="11.25" customHeight="1">
      <c r="B50" s="1032" t="s">
        <v>100</v>
      </c>
      <c r="C50" s="1052"/>
      <c r="D50" s="114" t="s">
        <v>102</v>
      </c>
      <c r="E50" s="339" t="s">
        <v>102</v>
      </c>
      <c r="F50" s="114" t="s">
        <v>102</v>
      </c>
      <c r="I50"/>
      <c r="J50"/>
    </row>
    <row r="51" spans="2:11" s="429" customFormat="1" ht="57" customHeight="1">
      <c r="B51" s="1052" t="s">
        <v>146</v>
      </c>
      <c r="C51" s="1055"/>
      <c r="D51" s="114"/>
      <c r="E51" s="339"/>
      <c r="F51" s="114"/>
      <c r="I51"/>
      <c r="J51"/>
    </row>
    <row r="52" spans="2:11" s="429" customFormat="1" ht="15.75">
      <c r="B52" s="1056" t="s">
        <v>147</v>
      </c>
      <c r="C52" s="1057"/>
      <c r="D52" s="325">
        <f>CEILING('Петли, защ, скр ручки_база'!AC36*скидки_наценки!$D$10*скидки_наценки!$F$10/скидки_наценки!$B$4,5)</f>
        <v>0</v>
      </c>
      <c r="E52" s="325">
        <f>CEILING('Петли, защ, скр ручки_база'!AD36*скидки_наценки!$D$10*скидки_наценки!$F$10/скидки_наценки!$B$4,5)</f>
        <v>950</v>
      </c>
      <c r="F52" s="325">
        <f>CEILING('Петли, защ, скр ручки_база'!AE36*скидки_наценки!$D$10*скидки_наценки!$F$10/скидки_наценки!$B$4,5)</f>
        <v>1250</v>
      </c>
      <c r="I52"/>
      <c r="J52"/>
    </row>
    <row r="53" spans="2:11" s="64" customFormat="1">
      <c r="B53" s="751"/>
      <c r="C53" s="752"/>
      <c r="D53" s="753"/>
      <c r="E53" s="753"/>
      <c r="F53" s="753"/>
      <c r="G53" s="753"/>
      <c r="H53" s="753"/>
      <c r="I53" s="753"/>
      <c r="J53" s="753"/>
    </row>
    <row r="54" spans="2:11" customFormat="1" ht="15" customHeight="1">
      <c r="B54" s="423"/>
      <c r="C54" s="424"/>
      <c r="D54" s="1047" t="s">
        <v>148</v>
      </c>
      <c r="E54" s="1047"/>
      <c r="F54" s="1047"/>
      <c r="G54" s="1047"/>
      <c r="H54" s="1047"/>
      <c r="I54" s="1047"/>
      <c r="J54" s="1047"/>
      <c r="K54" s="1047"/>
    </row>
    <row r="55" spans="2:11" customFormat="1" ht="89.25" customHeight="1">
      <c r="B55" s="1037"/>
      <c r="C55" s="1076"/>
      <c r="D55" s="294"/>
      <c r="E55" s="294"/>
      <c r="F55" s="294"/>
      <c r="G55" s="294"/>
      <c r="H55" s="294"/>
      <c r="I55" s="294"/>
      <c r="J55" s="294"/>
      <c r="K55" s="294"/>
    </row>
    <row r="56" spans="2:11" s="521" customFormat="1" ht="12.75" customHeight="1">
      <c r="B56" s="1037"/>
      <c r="C56" s="1076"/>
      <c r="D56" s="1058" t="s">
        <v>149</v>
      </c>
      <c r="E56" s="1059"/>
      <c r="F56" s="1059"/>
      <c r="I56" s="1058" t="s">
        <v>150</v>
      </c>
      <c r="J56" s="1059"/>
      <c r="K56" s="1059"/>
    </row>
    <row r="57" spans="2:11" customFormat="1">
      <c r="B57" s="1039"/>
      <c r="C57" s="1077"/>
      <c r="D57" s="749" t="s">
        <v>151</v>
      </c>
      <c r="E57" s="749" t="s">
        <v>152</v>
      </c>
      <c r="F57" s="749" t="s">
        <v>153</v>
      </c>
      <c r="I57" s="749" t="s">
        <v>154</v>
      </c>
      <c r="J57" s="749" t="s">
        <v>155</v>
      </c>
      <c r="K57" s="749" t="s">
        <v>156</v>
      </c>
    </row>
    <row r="58" spans="2:11" s="429" customFormat="1" ht="11.25" customHeight="1">
      <c r="B58" s="1032" t="s">
        <v>96</v>
      </c>
      <c r="C58" s="1052"/>
      <c r="D58" s="114" t="s">
        <v>123</v>
      </c>
      <c r="E58" s="114" t="s">
        <v>123</v>
      </c>
      <c r="F58" s="114" t="s">
        <v>123</v>
      </c>
      <c r="G58" s="114" t="s">
        <v>123</v>
      </c>
      <c r="H58" s="114" t="s">
        <v>123</v>
      </c>
      <c r="I58" s="114" t="s">
        <v>123</v>
      </c>
      <c r="J58" s="114" t="s">
        <v>123</v>
      </c>
      <c r="K58" s="114" t="s">
        <v>123</v>
      </c>
    </row>
    <row r="59" spans="2:11" s="429" customFormat="1" ht="11.25" customHeight="1">
      <c r="B59" s="1032" t="s">
        <v>100</v>
      </c>
      <c r="C59" s="1052"/>
      <c r="D59" s="114" t="s">
        <v>102</v>
      </c>
      <c r="E59" s="114" t="s">
        <v>102</v>
      </c>
      <c r="F59" s="114" t="s">
        <v>102</v>
      </c>
      <c r="G59" s="114" t="s">
        <v>102</v>
      </c>
      <c r="H59" s="114" t="s">
        <v>102</v>
      </c>
      <c r="I59" s="114" t="s">
        <v>102</v>
      </c>
      <c r="J59" s="114" t="s">
        <v>102</v>
      </c>
      <c r="K59" s="114" t="s">
        <v>102</v>
      </c>
    </row>
    <row r="60" spans="2:11" s="429" customFormat="1" ht="72.75" customHeight="1">
      <c r="B60" s="1052" t="s">
        <v>146</v>
      </c>
      <c r="C60" s="1055"/>
      <c r="D60" s="113" t="s">
        <v>157</v>
      </c>
      <c r="E60" s="113" t="s">
        <v>158</v>
      </c>
      <c r="F60" s="113" t="s">
        <v>159</v>
      </c>
      <c r="G60" s="114"/>
      <c r="H60" s="114"/>
      <c r="I60" s="113" t="s">
        <v>160</v>
      </c>
      <c r="J60" s="113" t="s">
        <v>161</v>
      </c>
      <c r="K60" s="113" t="s">
        <v>162</v>
      </c>
    </row>
    <row r="61" spans="2:11" customFormat="1" ht="24.75" customHeight="1">
      <c r="B61" s="1056" t="s">
        <v>147</v>
      </c>
      <c r="C61" s="1057"/>
      <c r="D61" s="325" t="e">
        <f>CEILING('Петли, защ, скр ручки_база'!#REF!*скидки_наценки!$D$10*скидки_наценки!$F$10/скидки_наценки!$B$4,5)</f>
        <v>#REF!</v>
      </c>
      <c r="E61" s="325" t="e">
        <f>CEILING('Петли, защ, скр ручки_база'!#REF!*скидки_наценки!$D$10*скидки_наценки!$F$10/скидки_наценки!$B$4,5)</f>
        <v>#REF!</v>
      </c>
      <c r="F61" s="325" t="e">
        <f>CEILING('Петли, защ, скр ручки_база'!#REF!*скидки_наценки!$D$10*скидки_наценки!$F$10/скидки_наценки!$B$4,5)</f>
        <v>#REF!</v>
      </c>
      <c r="G61" s="325"/>
      <c r="H61" s="325"/>
      <c r="I61" s="325" t="e">
        <f>CEILING('Петли, защ, скр ручки_база'!#REF!*скидки_наценки!$D$10*скидки_наценки!$F$10/скидки_наценки!$B$4,5)</f>
        <v>#REF!</v>
      </c>
      <c r="J61" s="325" t="e">
        <f>CEILING('Петли, защ, скр ручки_база'!#REF!*скидки_наценки!$D$10*скидки_наценки!$F$10/скидки_наценки!$B$4,5)</f>
        <v>#REF!</v>
      </c>
      <c r="K61" s="325" t="e">
        <f>CEILING('Петли, защ, скр ручки_база'!#REF!*скидки_наценки!$D$10*скидки_наценки!$F$10/скидки_наценки!$B$4,5)</f>
        <v>#REF!</v>
      </c>
    </row>
    <row r="63" spans="2:11" customFormat="1" ht="15" customHeight="1">
      <c r="B63" s="423"/>
      <c r="C63" s="424"/>
      <c r="D63" s="1047" t="s">
        <v>163</v>
      </c>
      <c r="E63" s="1047"/>
      <c r="F63" s="1047"/>
      <c r="G63" s="1047"/>
      <c r="H63" s="1047"/>
      <c r="I63" s="1047"/>
      <c r="J63" s="1047"/>
      <c r="K63" s="1047"/>
    </row>
    <row r="64" spans="2:11" customFormat="1" ht="89.25" customHeight="1">
      <c r="B64" s="1037"/>
      <c r="C64" s="1076"/>
      <c r="D64" s="294"/>
      <c r="E64" s="294"/>
      <c r="F64" s="294"/>
      <c r="G64" s="294"/>
      <c r="H64" s="294"/>
      <c r="I64" s="755"/>
      <c r="J64" s="294"/>
      <c r="K64" s="294"/>
    </row>
    <row r="65" spans="2:11" s="521" customFormat="1" ht="12.75" customHeight="1">
      <c r="B65" s="1037"/>
      <c r="C65" s="1076"/>
      <c r="D65" s="1058"/>
      <c r="E65" s="1059"/>
      <c r="F65" s="1059"/>
      <c r="I65" s="1058"/>
      <c r="J65" s="1059"/>
      <c r="K65" s="1059"/>
    </row>
    <row r="66" spans="2:11" customFormat="1">
      <c r="B66" s="1039"/>
      <c r="C66" s="1077"/>
      <c r="D66" s="749" t="s">
        <v>164</v>
      </c>
      <c r="E66" s="749" t="s">
        <v>165</v>
      </c>
      <c r="F66" s="749" t="s">
        <v>166</v>
      </c>
      <c r="I66" s="749" t="s">
        <v>167</v>
      </c>
      <c r="J66" s="749" t="s">
        <v>168</v>
      </c>
      <c r="K66" s="749" t="s">
        <v>169</v>
      </c>
    </row>
    <row r="67" spans="2:11" s="429" customFormat="1" ht="11.25" customHeight="1">
      <c r="B67" s="1032" t="s">
        <v>96</v>
      </c>
      <c r="C67" s="1052"/>
      <c r="D67" s="114" t="s">
        <v>123</v>
      </c>
      <c r="E67" s="114" t="s">
        <v>123</v>
      </c>
      <c r="F67" s="114" t="s">
        <v>123</v>
      </c>
      <c r="G67" s="114" t="s">
        <v>123</v>
      </c>
      <c r="H67" s="114" t="s">
        <v>123</v>
      </c>
      <c r="I67" s="114" t="s">
        <v>123</v>
      </c>
      <c r="J67" s="114" t="s">
        <v>123</v>
      </c>
      <c r="K67" s="114" t="s">
        <v>123</v>
      </c>
    </row>
    <row r="68" spans="2:11" s="429" customFormat="1" ht="11.25" customHeight="1">
      <c r="B68" s="1032" t="s">
        <v>100</v>
      </c>
      <c r="C68" s="1052"/>
      <c r="D68" s="114" t="s">
        <v>102</v>
      </c>
      <c r="E68" s="114" t="s">
        <v>102</v>
      </c>
      <c r="F68" s="114" t="s">
        <v>102</v>
      </c>
      <c r="G68" s="114" t="s">
        <v>102</v>
      </c>
      <c r="H68" s="114" t="s">
        <v>102</v>
      </c>
      <c r="I68" s="114" t="s">
        <v>102</v>
      </c>
      <c r="J68" s="114" t="s">
        <v>102</v>
      </c>
      <c r="K68" s="114" t="s">
        <v>102</v>
      </c>
    </row>
    <row r="69" spans="2:11" customFormat="1" ht="67.5">
      <c r="B69" s="1052" t="s">
        <v>146</v>
      </c>
      <c r="C69" s="1055"/>
      <c r="D69" s="113" t="s">
        <v>157</v>
      </c>
      <c r="E69" s="113" t="s">
        <v>158</v>
      </c>
      <c r="F69" s="113" t="s">
        <v>159</v>
      </c>
      <c r="G69" s="114"/>
      <c r="H69" s="114"/>
      <c r="I69" s="113" t="s">
        <v>160</v>
      </c>
      <c r="J69" s="113" t="s">
        <v>161</v>
      </c>
      <c r="K69" s="113" t="s">
        <v>162</v>
      </c>
    </row>
    <row r="70" spans="2:11" customFormat="1" ht="15.75">
      <c r="B70" s="1056" t="s">
        <v>147</v>
      </c>
      <c r="C70" s="1057"/>
      <c r="D70" s="325" t="e">
        <f>CEILING('Петли, защ, скр ручки_база'!#REF!*скидки_наценки!$D$10*скидки_наценки!$F$10/скидки_наценки!$B$4,5)</f>
        <v>#REF!</v>
      </c>
      <c r="E70" s="325" t="e">
        <f>CEILING('Петли, защ, скр ручки_база'!#REF!*скидки_наценки!$D$10*скидки_наценки!$F$10/скидки_наценки!$B$4,5)</f>
        <v>#REF!</v>
      </c>
      <c r="F70" s="325" t="e">
        <f>CEILING('Петли, защ, скр ручки_база'!#REF!*скидки_наценки!$D$10*скидки_наценки!$F$10/скидки_наценки!$B$4,5)</f>
        <v>#REF!</v>
      </c>
      <c r="G70" s="325" t="e">
        <f>CEILING('Петли, защ, скр ручки_база'!#REF!*скидки_наценки!$D$10*скидки_наценки!$F$10/скидки_наценки!$B$4,5)</f>
        <v>#REF!</v>
      </c>
      <c r="H70" s="325" t="e">
        <f>CEILING('Петли, защ, скр ручки_база'!#REF!*скидки_наценки!$D$10*скидки_наценки!$F$10/скидки_наценки!$B$4,5)</f>
        <v>#REF!</v>
      </c>
      <c r="I70" s="325" t="e">
        <f>CEILING('Петли, защ, скр ручки_база'!#REF!*скидки_наценки!$D$10*скидки_наценки!$F$10/скидки_наценки!$B$4,5)</f>
        <v>#REF!</v>
      </c>
      <c r="J70" s="325" t="e">
        <f>CEILING('Петли, защ, скр ручки_база'!#REF!*скидки_наценки!$D$10*скидки_наценки!$F$10/скидки_наценки!$B$4,5)</f>
        <v>#REF!</v>
      </c>
      <c r="K70" s="325" t="e">
        <f>CEILING('Петли, защ, скр ручки_база'!#REF!*скидки_наценки!$D$10*скидки_наценки!$F$10/скидки_наценки!$B$4,5)</f>
        <v>#REF!</v>
      </c>
    </row>
    <row r="71" spans="2:11" s="64" customFormat="1">
      <c r="B71" s="751"/>
      <c r="C71" s="752"/>
      <c r="D71" s="753"/>
      <c r="E71" s="753"/>
      <c r="F71" s="753"/>
      <c r="G71" s="753"/>
      <c r="H71" s="753"/>
      <c r="I71" s="753"/>
      <c r="J71" s="753"/>
    </row>
    <row r="72" spans="2:11" customFormat="1" ht="15" customHeight="1">
      <c r="B72" s="1047" t="s">
        <v>170</v>
      </c>
      <c r="C72" s="1047"/>
      <c r="D72" s="1047"/>
      <c r="E72" s="1047"/>
      <c r="F72" s="1047"/>
      <c r="G72" s="1047"/>
      <c r="H72" s="1047"/>
      <c r="I72" s="1047"/>
      <c r="J72" s="1060" t="s">
        <v>171</v>
      </c>
      <c r="K72" s="1061"/>
    </row>
    <row r="73" spans="2:11" customFormat="1" ht="128.25" customHeight="1">
      <c r="B73" s="1035" t="s">
        <v>85</v>
      </c>
      <c r="C73" s="1036"/>
      <c r="D73" s="266"/>
      <c r="E73" s="266"/>
      <c r="F73" s="266"/>
      <c r="G73" s="266"/>
      <c r="H73" s="266"/>
      <c r="I73" s="266"/>
      <c r="J73" s="510"/>
      <c r="K73" s="510"/>
    </row>
    <row r="74" spans="2:11" customFormat="1" ht="27.75" customHeight="1">
      <c r="B74" s="1037"/>
      <c r="C74" s="1038"/>
      <c r="D74" s="111" t="s">
        <v>172</v>
      </c>
      <c r="E74" s="111" t="s">
        <v>173</v>
      </c>
      <c r="F74" s="111" t="s">
        <v>174</v>
      </c>
      <c r="G74" s="111"/>
      <c r="H74" s="111"/>
      <c r="I74" s="111" t="s">
        <v>175</v>
      </c>
      <c r="J74" s="511" t="s">
        <v>176</v>
      </c>
      <c r="K74" s="111" t="s">
        <v>177</v>
      </c>
    </row>
    <row r="75" spans="2:11" customFormat="1">
      <c r="B75" s="1034" t="s">
        <v>178</v>
      </c>
      <c r="C75" s="1034"/>
      <c r="D75" s="143" t="s">
        <v>179</v>
      </c>
      <c r="E75" s="143" t="s">
        <v>179</v>
      </c>
      <c r="F75" s="143" t="s">
        <v>179</v>
      </c>
      <c r="G75" s="143"/>
      <c r="H75" s="143"/>
      <c r="I75" s="143" t="s">
        <v>180</v>
      </c>
      <c r="J75" s="511" t="s">
        <v>181</v>
      </c>
      <c r="K75" s="111" t="s">
        <v>181</v>
      </c>
    </row>
    <row r="76" spans="2:11" customFormat="1" ht="15" customHeight="1">
      <c r="B76" s="1032" t="s">
        <v>96</v>
      </c>
      <c r="C76" s="1032"/>
      <c r="D76" s="114" t="s">
        <v>123</v>
      </c>
      <c r="E76" s="114" t="s">
        <v>123</v>
      </c>
      <c r="F76" s="114" t="s">
        <v>123</v>
      </c>
      <c r="G76" s="114"/>
      <c r="H76" s="114"/>
      <c r="I76" s="114" t="s">
        <v>98</v>
      </c>
      <c r="J76" s="114" t="s">
        <v>182</v>
      </c>
      <c r="K76" s="114" t="s">
        <v>182</v>
      </c>
    </row>
    <row r="77" spans="2:11" s="429" customFormat="1" ht="12.75" customHeight="1">
      <c r="B77" s="1032" t="s">
        <v>100</v>
      </c>
      <c r="C77" s="1032"/>
      <c r="D77" s="114" t="s">
        <v>101</v>
      </c>
      <c r="E77" s="114" t="s">
        <v>101</v>
      </c>
      <c r="F77" s="114" t="s">
        <v>101</v>
      </c>
      <c r="G77" s="114"/>
      <c r="H77" s="114"/>
      <c r="I77" s="114" t="s">
        <v>125</v>
      </c>
      <c r="J77" s="114" t="s">
        <v>101</v>
      </c>
      <c r="K77" s="114" t="s">
        <v>101</v>
      </c>
    </row>
    <row r="78" spans="2:11" customFormat="1" ht="67.5">
      <c r="B78" s="1052" t="s">
        <v>146</v>
      </c>
      <c r="C78" s="1055"/>
      <c r="D78" s="113" t="s">
        <v>183</v>
      </c>
      <c r="E78" s="113" t="s">
        <v>184</v>
      </c>
      <c r="F78" s="113" t="s">
        <v>185</v>
      </c>
      <c r="G78" s="113" t="s">
        <v>185</v>
      </c>
      <c r="H78" s="113" t="s">
        <v>185</v>
      </c>
      <c r="I78" s="113" t="s">
        <v>186</v>
      </c>
      <c r="J78" s="113"/>
      <c r="K78" s="113"/>
    </row>
    <row r="79" spans="2:11" customFormat="1" ht="26.25" customHeight="1">
      <c r="B79" s="1056" t="s">
        <v>147</v>
      </c>
      <c r="C79" s="1057"/>
      <c r="D79" s="325">
        <f>'Петли, защ, скр ручки_база'!B123*скидки_наценки!$D$10*скидки_наценки!$F$10/скидки_наценки!$B$4</f>
        <v>925</v>
      </c>
      <c r="E79" s="325">
        <f>'Петли, защ, скр ручки_база'!C123*скидки_наценки!$D$10*скидки_наценки!$F$10/скидки_наценки!$B$4</f>
        <v>1270</v>
      </c>
      <c r="F79" s="325">
        <f>'Петли, защ, скр ручки_база'!D123*скидки_наценки!$D$10*скидки_наценки!$F$10/скидки_наценки!$B$4</f>
        <v>1270</v>
      </c>
      <c r="G79" s="325"/>
      <c r="H79" s="325"/>
      <c r="I79" s="325">
        <f>'Петли, защ, скр ручки_база'!E123*скидки_наценки!$D$10*скидки_наценки!$F$10/скидки_наценки!$B$4</f>
        <v>2160</v>
      </c>
      <c r="J79" s="325">
        <f>'Петли, защ, скр ручки_база'!F123*скидки_наценки!$D$10*скидки_наценки!$F$10/скидки_наценки!$B$4</f>
        <v>24180</v>
      </c>
      <c r="K79" s="325">
        <f>'Петли, защ, скр ручки_база'!G123*скидки_наценки!$D$10*скидки_наценки!$F$10/скидки_наценки!$B$4</f>
        <v>35220</v>
      </c>
    </row>
    <row r="80" spans="2:11" customFormat="1">
      <c r="B80" s="200"/>
    </row>
    <row r="81" spans="2:11" customFormat="1">
      <c r="B81" s="200"/>
    </row>
    <row r="82" spans="2:11" s="503" customFormat="1" ht="15" customHeight="1">
      <c r="B82" s="1047" t="s">
        <v>187</v>
      </c>
      <c r="C82" s="1047"/>
      <c r="D82" s="1047"/>
      <c r="E82" s="1047"/>
      <c r="F82" s="1047"/>
      <c r="G82" s="1047"/>
      <c r="H82" s="1047"/>
      <c r="I82" s="1047"/>
      <c r="J82" s="509"/>
      <c r="K82" s="509"/>
    </row>
    <row r="83" spans="2:11" s="503" customFormat="1" ht="103.5" customHeight="1">
      <c r="B83" s="1071" t="s">
        <v>85</v>
      </c>
      <c r="C83" s="1047"/>
      <c r="D83" s="1047"/>
      <c r="E83" s="1047"/>
      <c r="F83" s="1047"/>
      <c r="G83" s="1047"/>
      <c r="H83" s="1047"/>
      <c r="I83" s="1047"/>
      <c r="J83" s="509"/>
      <c r="K83" s="509"/>
    </row>
    <row r="84" spans="2:11">
      <c r="B84" s="1072"/>
      <c r="C84" s="1067" t="s">
        <v>188</v>
      </c>
      <c r="D84" s="1067"/>
      <c r="E84" s="1067"/>
      <c r="F84" s="1067"/>
      <c r="G84" s="1067"/>
      <c r="H84" s="1067"/>
      <c r="I84" s="1067"/>
    </row>
    <row r="85" spans="2:11">
      <c r="B85" s="1072"/>
      <c r="C85" s="505">
        <v>600</v>
      </c>
      <c r="D85" s="505">
        <f>C85+100</f>
        <v>700</v>
      </c>
      <c r="E85" s="505">
        <f>D85+100</f>
        <v>800</v>
      </c>
      <c r="F85" s="505">
        <f>E85+100</f>
        <v>900</v>
      </c>
      <c r="G85" s="505"/>
      <c r="H85" s="505"/>
      <c r="I85" s="505">
        <f>F85+100</f>
        <v>1000</v>
      </c>
    </row>
    <row r="86" spans="2:11">
      <c r="B86" s="1072"/>
      <c r="C86" s="1068" t="s">
        <v>123</v>
      </c>
      <c r="D86" s="1068"/>
      <c r="E86" s="1068"/>
      <c r="F86" s="1068"/>
      <c r="G86" s="1068"/>
      <c r="H86" s="1068"/>
      <c r="I86" s="1068"/>
    </row>
    <row r="87" spans="2:11">
      <c r="B87" s="1072"/>
      <c r="C87" s="1068" t="s">
        <v>101</v>
      </c>
      <c r="D87" s="1068"/>
      <c r="E87" s="1068"/>
      <c r="F87" s="1068"/>
      <c r="G87" s="1068"/>
      <c r="H87" s="1068"/>
      <c r="I87" s="1068"/>
    </row>
    <row r="88" spans="2:11">
      <c r="B88" s="1072"/>
      <c r="C88" s="1068" t="s">
        <v>189</v>
      </c>
      <c r="D88" s="1068"/>
      <c r="E88" s="1068"/>
      <c r="F88" s="1068"/>
      <c r="G88" s="1068"/>
      <c r="H88" s="1068"/>
      <c r="I88" s="1068"/>
    </row>
    <row r="89" spans="2:11" ht="15.75">
      <c r="B89" s="1073"/>
      <c r="C89" s="97">
        <f>'Петли, защ, скр ручки_база'!I123*скидки_наценки!$D$10*скидки_наценки!$F$10/скидки_наценки!$B$4</f>
        <v>3050</v>
      </c>
      <c r="D89" s="97">
        <f>'Петли, защ, скр ручки_база'!K123*скидки_наценки!$D$10*скидки_наценки!$F$10/скидки_наценки!$B$4</f>
        <v>3150</v>
      </c>
      <c r="E89" s="97">
        <f>'Петли, защ, скр ручки_база'!L123*скидки_наценки!$D$10*скидки_наценки!$F$10/скидки_наценки!$B$4</f>
        <v>3200</v>
      </c>
      <c r="F89" s="97">
        <f>'Петли, защ, скр ручки_база'!M123*скидки_наценки!$D$10*скидки_наценки!$F$10/скидки_наценки!$B$4</f>
        <v>3300</v>
      </c>
      <c r="G89" s="97"/>
      <c r="H89" s="97"/>
      <c r="I89" s="97">
        <f>'Петли, защ, скр ручки_база'!N123*скидки_наценки!$D$10*скидки_наценки!$F$10/скидки_наценки!$B$4</f>
        <v>3350</v>
      </c>
    </row>
    <row r="90" spans="2:11" s="503" customFormat="1">
      <c r="C90" s="508" t="s">
        <v>190</v>
      </c>
      <c r="D90" s="509"/>
      <c r="E90" s="509"/>
      <c r="F90" s="509"/>
      <c r="G90" s="509"/>
      <c r="H90" s="509"/>
      <c r="I90" s="509"/>
      <c r="J90" s="509"/>
    </row>
    <row r="91" spans="2:11" s="503" customFormat="1" ht="12" customHeight="1">
      <c r="B91" s="504" t="s">
        <v>83</v>
      </c>
      <c r="C91" s="504" t="s">
        <v>191</v>
      </c>
      <c r="D91" s="509"/>
      <c r="E91" s="509"/>
      <c r="F91" s="509"/>
      <c r="G91" s="509"/>
      <c r="H91" s="509"/>
      <c r="I91" s="509"/>
      <c r="J91" s="509"/>
    </row>
    <row r="92" spans="2:11" s="503" customFormat="1" ht="12" customHeight="1">
      <c r="B92" s="504" t="s">
        <v>192</v>
      </c>
      <c r="C92" s="504" t="s">
        <v>193</v>
      </c>
      <c r="D92" s="509"/>
      <c r="E92" s="509"/>
      <c r="F92" s="509"/>
      <c r="G92" s="509"/>
      <c r="H92" s="509"/>
      <c r="I92" s="509"/>
      <c r="J92" s="509"/>
    </row>
    <row r="93" spans="2:11" s="503" customFormat="1" ht="12" customHeight="1">
      <c r="B93" s="504"/>
      <c r="C93" s="504"/>
      <c r="D93" s="509"/>
      <c r="E93" s="509"/>
      <c r="F93" s="509"/>
      <c r="G93" s="509"/>
      <c r="H93" s="509"/>
      <c r="I93" s="509"/>
      <c r="J93" s="509"/>
    </row>
    <row r="94" spans="2:11">
      <c r="B94" s="504"/>
    </row>
    <row r="95" spans="2:11" s="503" customFormat="1" ht="15" customHeight="1">
      <c r="B95" s="1078" t="s">
        <v>194</v>
      </c>
      <c r="C95" s="1079"/>
      <c r="D95" s="1079"/>
      <c r="E95" s="1079"/>
      <c r="F95" s="1079"/>
      <c r="G95" s="1079"/>
      <c r="H95" s="1079"/>
      <c r="I95" s="1079"/>
      <c r="J95" s="1079"/>
      <c r="K95" s="24"/>
    </row>
    <row r="96" spans="2:11" s="503" customFormat="1" ht="105.75" customHeight="1">
      <c r="B96" s="1071" t="s">
        <v>85</v>
      </c>
      <c r="C96" s="382"/>
      <c r="D96" s="382"/>
      <c r="E96" s="1060"/>
      <c r="F96" s="1080"/>
      <c r="G96" s="1080"/>
      <c r="H96" s="1080"/>
      <c r="I96" s="1061"/>
      <c r="J96" s="382"/>
      <c r="K96" s="24"/>
    </row>
    <row r="97" spans="2:11" ht="25.5">
      <c r="B97" s="1072"/>
      <c r="C97" s="506" t="s">
        <v>195</v>
      </c>
      <c r="D97" s="506" t="s">
        <v>196</v>
      </c>
      <c r="E97" s="1081" t="s">
        <v>197</v>
      </c>
      <c r="F97" s="1082"/>
      <c r="G97" s="1082"/>
      <c r="H97" s="1082"/>
      <c r="I97" s="1083"/>
      <c r="J97" s="1065" t="s">
        <v>198</v>
      </c>
    </row>
    <row r="98" spans="2:11" ht="25.5">
      <c r="B98" s="1072"/>
      <c r="C98" s="144" t="s">
        <v>199</v>
      </c>
      <c r="D98" s="144" t="s">
        <v>200</v>
      </c>
      <c r="E98" s="144" t="s">
        <v>201</v>
      </c>
      <c r="F98" s="144" t="s">
        <v>202</v>
      </c>
      <c r="G98" s="144"/>
      <c r="H98" s="144"/>
      <c r="I98" s="144" t="s">
        <v>203</v>
      </c>
      <c r="J98" s="1066"/>
    </row>
    <row r="99" spans="2:11">
      <c r="B99" s="1072"/>
      <c r="C99" s="114" t="s">
        <v>204</v>
      </c>
      <c r="D99" s="114" t="s">
        <v>205</v>
      </c>
      <c r="E99" s="1062" t="s">
        <v>206</v>
      </c>
      <c r="F99" s="1063"/>
      <c r="G99" s="1063"/>
      <c r="H99" s="1063"/>
      <c r="I99" s="1064"/>
      <c r="J99" s="114" t="s">
        <v>123</v>
      </c>
    </row>
    <row r="100" spans="2:11">
      <c r="B100" s="1072"/>
      <c r="C100" s="114" t="s">
        <v>207</v>
      </c>
      <c r="D100" s="114" t="s">
        <v>102</v>
      </c>
      <c r="E100" s="1062" t="s">
        <v>208</v>
      </c>
      <c r="F100" s="1063"/>
      <c r="G100" s="1063"/>
      <c r="H100" s="1063"/>
      <c r="I100" s="1064"/>
      <c r="J100" s="114" t="s">
        <v>101</v>
      </c>
    </row>
    <row r="101" spans="2:11">
      <c r="B101" s="1072"/>
      <c r="C101" s="113" t="s">
        <v>209</v>
      </c>
      <c r="D101" s="113" t="s">
        <v>210</v>
      </c>
      <c r="E101" s="1062" t="s">
        <v>211</v>
      </c>
      <c r="F101" s="1063"/>
      <c r="G101" s="1063"/>
      <c r="H101" s="1063"/>
      <c r="I101" s="1064"/>
      <c r="J101" s="113" t="s">
        <v>104</v>
      </c>
    </row>
    <row r="102" spans="2:11" ht="15.75">
      <c r="B102" s="1073"/>
      <c r="C102" s="97">
        <f>'Петли, защ, скр ручки_база'!O122*скидки_наценки!$D$10*скидки_наценки!$F$10/скидки_наценки!$B$4</f>
        <v>11600</v>
      </c>
      <c r="D102" s="97">
        <f>'Петли, защ, скр ручки_база'!P122*скидки_наценки!$D$10*скидки_наценки!$F$10/скидки_наценки!$B$4</f>
        <v>1450</v>
      </c>
      <c r="E102" s="97">
        <f>'Петли, защ, скр ручки_база'!Q122*скидки_наценки!$D$10*скидки_наценки!$F$10/скидки_наценки!$B$4</f>
        <v>2450</v>
      </c>
      <c r="F102" s="97">
        <f>'Петли, защ, скр ручки_база'!R122*скидки_наценки!$D$10*скидки_наценки!$F$10/скидки_наценки!$B$4</f>
        <v>4450</v>
      </c>
      <c r="G102" s="97"/>
      <c r="H102" s="97"/>
      <c r="I102" s="97">
        <f>'Петли, защ, скр ручки_база'!W122*скидки_наценки!$D$10*скидки_наценки!$F$10/скидки_наценки!$B$4</f>
        <v>8950</v>
      </c>
      <c r="J102" s="97">
        <f>'Петли, защ, скр ручки_база'!X122*скидки_наценки!$D$10*скидки_наценки!$F$10/скидки_наценки!$B$4</f>
        <v>3000</v>
      </c>
    </row>
    <row r="103" spans="2:11" s="503" customFormat="1">
      <c r="C103" s="508" t="s">
        <v>190</v>
      </c>
      <c r="D103" s="509"/>
      <c r="E103" s="509"/>
      <c r="F103" s="509"/>
      <c r="G103" s="509"/>
      <c r="H103" s="509"/>
      <c r="I103" s="509"/>
      <c r="J103" s="24"/>
      <c r="K103" s="24"/>
    </row>
    <row r="104" spans="2:11" s="503" customFormat="1" ht="12" customHeight="1">
      <c r="B104" s="504" t="s">
        <v>83</v>
      </c>
      <c r="C104" s="504" t="s">
        <v>212</v>
      </c>
      <c r="D104" s="509"/>
      <c r="E104" s="509"/>
      <c r="F104" s="509"/>
      <c r="G104" s="509"/>
      <c r="H104" s="509"/>
      <c r="I104" s="509"/>
      <c r="J104" s="509"/>
    </row>
    <row r="105" spans="2:11" s="503" customFormat="1" ht="12" customHeight="1">
      <c r="B105" s="504" t="s">
        <v>192</v>
      </c>
      <c r="C105" s="504" t="s">
        <v>213</v>
      </c>
      <c r="D105" s="509"/>
      <c r="E105" s="509"/>
      <c r="F105" s="509"/>
      <c r="G105" s="509"/>
      <c r="H105" s="509"/>
      <c r="I105" s="509"/>
      <c r="J105" s="509"/>
    </row>
    <row r="106" spans="2:11">
      <c r="C106" s="504"/>
    </row>
  </sheetData>
  <mergeCells count="66">
    <mergeCell ref="E100:I100"/>
    <mergeCell ref="E101:I101"/>
    <mergeCell ref="B14:B23"/>
    <mergeCell ref="B33:B41"/>
    <mergeCell ref="B83:B89"/>
    <mergeCell ref="B96:B102"/>
    <mergeCell ref="D46:D47"/>
    <mergeCell ref="B73:C74"/>
    <mergeCell ref="B64:C66"/>
    <mergeCell ref="B55:C57"/>
    <mergeCell ref="B46:C48"/>
    <mergeCell ref="B27:C30"/>
    <mergeCell ref="C88:I88"/>
    <mergeCell ref="B95:J95"/>
    <mergeCell ref="E96:I96"/>
    <mergeCell ref="E97:I97"/>
    <mergeCell ref="E99:I99"/>
    <mergeCell ref="J97:J98"/>
    <mergeCell ref="B82:I82"/>
    <mergeCell ref="C83:I83"/>
    <mergeCell ref="C84:I84"/>
    <mergeCell ref="C86:I86"/>
    <mergeCell ref="C87:I87"/>
    <mergeCell ref="B75:C75"/>
    <mergeCell ref="B76:C76"/>
    <mergeCell ref="B77:C77"/>
    <mergeCell ref="B78:C78"/>
    <mergeCell ref="B79:C79"/>
    <mergeCell ref="B68:C68"/>
    <mergeCell ref="B69:C69"/>
    <mergeCell ref="B70:C70"/>
    <mergeCell ref="B72:I72"/>
    <mergeCell ref="J72:K72"/>
    <mergeCell ref="B61:C61"/>
    <mergeCell ref="D63:K63"/>
    <mergeCell ref="D65:F65"/>
    <mergeCell ref="I65:K65"/>
    <mergeCell ref="B67:C67"/>
    <mergeCell ref="D56:F56"/>
    <mergeCell ref="I56:K56"/>
    <mergeCell ref="B58:C58"/>
    <mergeCell ref="B59:C59"/>
    <mergeCell ref="B60:C60"/>
    <mergeCell ref="B49:C49"/>
    <mergeCell ref="B50:C50"/>
    <mergeCell ref="B51:C51"/>
    <mergeCell ref="B52:C52"/>
    <mergeCell ref="D54:K54"/>
    <mergeCell ref="D29:E29"/>
    <mergeCell ref="I29:J29"/>
    <mergeCell ref="B31:C31"/>
    <mergeCell ref="B32:C32"/>
    <mergeCell ref="E45:F45"/>
    <mergeCell ref="B13:C13"/>
    <mergeCell ref="D26:K26"/>
    <mergeCell ref="D27:F27"/>
    <mergeCell ref="I27:K27"/>
    <mergeCell ref="D28:F28"/>
    <mergeCell ref="I28:K28"/>
    <mergeCell ref="B6:K6"/>
    <mergeCell ref="F7:J7"/>
    <mergeCell ref="F8:I8"/>
    <mergeCell ref="B11:C11"/>
    <mergeCell ref="B12:C12"/>
    <mergeCell ref="B7:C10"/>
    <mergeCell ref="D7:E8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61" firstPageNumber="55" orientation="landscape" useFirstPageNumber="1" r:id="rId1"/>
  <headerFooter>
    <oddFooter>&amp;L&amp;P&amp;R&amp;36&amp;G</oddFooter>
  </headerFooter>
  <rowBreaks count="2" manualBreakCount="2">
    <brk id="41" max="10" man="1"/>
    <brk id="71" max="10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D22"/>
  <sheetViews>
    <sheetView view="pageBreakPreview" zoomScale="115" zoomScaleNormal="100" workbookViewId="0">
      <selection activeCell="D4" sqref="D4"/>
    </sheetView>
  </sheetViews>
  <sheetFormatPr defaultColWidth="9" defaultRowHeight="15"/>
  <cols>
    <col min="1" max="1" width="2.140625" customWidth="1"/>
    <col min="2" max="3" width="16.140625" customWidth="1"/>
    <col min="4" max="4" width="58.140625" customWidth="1"/>
    <col min="5" max="5" width="3.5703125" customWidth="1"/>
  </cols>
  <sheetData>
    <row r="1" spans="1:4">
      <c r="A1" s="699"/>
      <c r="B1" s="3" t="s">
        <v>20</v>
      </c>
      <c r="C1" s="699"/>
      <c r="D1" s="699"/>
    </row>
    <row r="2" spans="1:4" ht="40.5" customHeight="1">
      <c r="A2" s="703"/>
      <c r="B2" s="1084" t="s">
        <v>214</v>
      </c>
      <c r="C2" s="1084"/>
      <c r="D2" s="1084"/>
    </row>
    <row r="3" spans="1:4">
      <c r="A3" s="703"/>
      <c r="B3" s="1091" t="s">
        <v>215</v>
      </c>
      <c r="C3" s="741" t="s">
        <v>216</v>
      </c>
      <c r="D3" s="742">
        <f>'Петли, защ, скр ручки_база'!AA135*скидки_наценки!$D$11*скидки_наценки!$F$11/скидки_наценки!$B$4</f>
        <v>4200</v>
      </c>
    </row>
    <row r="4" spans="1:4">
      <c r="A4" s="703"/>
      <c r="B4" s="1092"/>
      <c r="C4" s="741" t="s">
        <v>217</v>
      </c>
      <c r="D4" s="742">
        <f>D3</f>
        <v>4200</v>
      </c>
    </row>
    <row r="5" spans="1:4">
      <c r="A5" s="703"/>
      <c r="B5" s="1091" t="s">
        <v>218</v>
      </c>
      <c r="C5" s="741" t="s">
        <v>216</v>
      </c>
      <c r="D5" s="742">
        <f>'Петли, защ, скр ручки_база'!AA136*скидки_наценки!$D$11*скидки_наценки!$F$11/скидки_наценки!$B$4</f>
        <v>700</v>
      </c>
    </row>
    <row r="6" spans="1:4">
      <c r="A6" s="703"/>
      <c r="B6" s="1092"/>
      <c r="C6" s="741" t="s">
        <v>217</v>
      </c>
      <c r="D6" s="742">
        <f>D5</f>
        <v>700</v>
      </c>
    </row>
    <row r="7" spans="1:4" ht="40.5" customHeight="1">
      <c r="A7" s="703"/>
      <c r="B7" s="703"/>
      <c r="C7" s="218"/>
      <c r="D7" s="218"/>
    </row>
    <row r="8" spans="1:4">
      <c r="A8" s="703"/>
      <c r="B8" s="1093" t="s">
        <v>219</v>
      </c>
      <c r="C8" s="1094"/>
      <c r="D8" s="705" t="s">
        <v>220</v>
      </c>
    </row>
    <row r="9" spans="1:4">
      <c r="A9" s="703"/>
      <c r="B9" s="1095"/>
      <c r="C9" s="1096"/>
      <c r="D9" s="705" t="s">
        <v>221</v>
      </c>
    </row>
    <row r="10" spans="1:4">
      <c r="A10" s="703"/>
      <c r="B10" s="1095"/>
      <c r="C10" s="1096"/>
      <c r="D10" s="705" t="s">
        <v>222</v>
      </c>
    </row>
    <row r="11" spans="1:4" ht="55.5" customHeight="1">
      <c r="A11" s="703"/>
      <c r="B11" s="1097"/>
      <c r="C11" s="1098"/>
      <c r="D11" s="707"/>
    </row>
    <row r="12" spans="1:4">
      <c r="A12" s="703"/>
      <c r="B12" s="1085" t="s">
        <v>223</v>
      </c>
      <c r="C12" s="1085"/>
      <c r="D12" s="707" t="s">
        <v>224</v>
      </c>
    </row>
    <row r="13" spans="1:4">
      <c r="A13" s="703"/>
      <c r="B13" s="1086" t="s">
        <v>225</v>
      </c>
      <c r="C13" s="1087"/>
      <c r="D13" s="709" t="s">
        <v>226</v>
      </c>
    </row>
    <row r="14" spans="1:4">
      <c r="A14" s="700"/>
      <c r="B14" s="1093" t="s">
        <v>227</v>
      </c>
      <c r="C14" s="1094"/>
      <c r="D14" s="711" t="s">
        <v>228</v>
      </c>
    </row>
    <row r="15" spans="1:4">
      <c r="A15" s="703"/>
      <c r="B15" s="1095"/>
      <c r="C15" s="1096"/>
      <c r="D15" s="713" t="s">
        <v>229</v>
      </c>
    </row>
    <row r="16" spans="1:4">
      <c r="A16" s="703"/>
      <c r="B16" s="1097"/>
      <c r="C16" s="1098"/>
      <c r="D16" s="716">
        <f>D4+D6</f>
        <v>4900</v>
      </c>
    </row>
    <row r="17" spans="1:4" ht="15.75">
      <c r="A17" s="703"/>
      <c r="B17" s="1088" t="s">
        <v>230</v>
      </c>
      <c r="C17" s="1088"/>
      <c r="D17" s="719">
        <f>SUM(D16:D16)</f>
        <v>4900</v>
      </c>
    </row>
    <row r="18" spans="1:4" ht="15.75">
      <c r="A18" s="703"/>
      <c r="B18" s="703"/>
      <c r="C18" s="720" t="s">
        <v>231</v>
      </c>
      <c r="D18" s="721"/>
    </row>
    <row r="19" spans="1:4">
      <c r="A19" s="703"/>
      <c r="B19" s="1089" t="s">
        <v>232</v>
      </c>
      <c r="C19" s="1090"/>
      <c r="D19" s="709">
        <v>1</v>
      </c>
    </row>
    <row r="20" spans="1:4">
      <c r="A20" s="703"/>
      <c r="B20" s="722" t="s">
        <v>233</v>
      </c>
      <c r="C20" s="722"/>
      <c r="D20" s="723" t="s">
        <v>234</v>
      </c>
    </row>
    <row r="21" spans="1:4" ht="18.75" customHeight="1">
      <c r="A21" s="703"/>
      <c r="B21" s="725" t="s">
        <v>235</v>
      </c>
      <c r="C21" s="725"/>
      <c r="D21" s="727" t="s">
        <v>236</v>
      </c>
    </row>
    <row r="22" spans="1:4">
      <c r="D22" s="1"/>
    </row>
  </sheetData>
  <mergeCells count="9">
    <mergeCell ref="B2:D2"/>
    <mergeCell ref="B12:C12"/>
    <mergeCell ref="B13:C13"/>
    <mergeCell ref="B17:C17"/>
    <mergeCell ref="B19:C19"/>
    <mergeCell ref="B3:B4"/>
    <mergeCell ref="B5:B6"/>
    <mergeCell ref="B14:C16"/>
    <mergeCell ref="B8:C11"/>
  </mergeCells>
  <hyperlinks>
    <hyperlink ref="B1" location="Содержание!A1" display="Вернуться в содержание"/>
  </hyperlinks>
  <pageMargins left="0.70866141732283505" right="0.70866141732283505" top="0.74803149606299202" bottom="0.74803149606299202" header="0.31496062992126" footer="0.31496062992126"/>
  <pageSetup paperSize="9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50">
    <tabColor theme="0" tint="-0.34998626667073579"/>
  </sheetPr>
  <dimension ref="B1:Q53"/>
  <sheetViews>
    <sheetView view="pageBreakPreview" zoomScale="80" zoomScaleNormal="110" zoomScalePageLayoutView="85" workbookViewId="0">
      <pane ySplit="1" topLeftCell="A2" activePane="bottomLeft" state="frozen"/>
      <selection pane="bottomLeft" activeCell="D14" sqref="D14"/>
    </sheetView>
  </sheetViews>
  <sheetFormatPr defaultColWidth="27.28515625" defaultRowHeight="15"/>
  <cols>
    <col min="1" max="1" width="4" style="703" customWidth="1"/>
    <col min="2" max="2" width="5.7109375" style="703" customWidth="1"/>
    <col min="3" max="3" width="28.28515625" style="703" customWidth="1"/>
    <col min="4" max="11" width="23.7109375" style="703" customWidth="1"/>
    <col min="12" max="13" width="12.140625" style="703" customWidth="1"/>
    <col min="14" max="14" width="18.5703125" style="704" customWidth="1"/>
    <col min="15" max="16384" width="27.28515625" style="703"/>
  </cols>
  <sheetData>
    <row r="1" spans="2:15" s="699" customFormat="1">
      <c r="B1" s="3" t="s">
        <v>20</v>
      </c>
      <c r="K1" s="60"/>
      <c r="N1" s="738"/>
    </row>
    <row r="3" spans="2:15" ht="18" customHeight="1">
      <c r="C3" s="218"/>
      <c r="D3" s="218"/>
      <c r="E3" s="218"/>
      <c r="F3" s="218"/>
      <c r="G3" s="218"/>
      <c r="H3" s="699"/>
      <c r="I3" s="699"/>
      <c r="N3" s="703"/>
    </row>
    <row r="4" spans="2:15" ht="18.95" customHeight="1">
      <c r="B4" s="1093" t="s">
        <v>219</v>
      </c>
      <c r="C4" s="1094"/>
      <c r="D4" s="1102" t="s">
        <v>220</v>
      </c>
      <c r="E4" s="1102"/>
      <c r="F4" s="1102"/>
      <c r="G4" s="1102"/>
      <c r="H4" s="1102"/>
      <c r="I4" s="1102"/>
      <c r="J4" s="1102"/>
      <c r="K4" s="1102"/>
      <c r="N4" s="703"/>
    </row>
    <row r="5" spans="2:15" ht="18.95" customHeight="1">
      <c r="B5" s="1095"/>
      <c r="C5" s="1096"/>
      <c r="D5" s="1102" t="s">
        <v>221</v>
      </c>
      <c r="E5" s="1102"/>
      <c r="F5" s="1102"/>
      <c r="G5" s="1102"/>
      <c r="H5" s="1102" t="s">
        <v>237</v>
      </c>
      <c r="I5" s="1102"/>
      <c r="J5" s="1102"/>
      <c r="K5" s="1102"/>
      <c r="N5" s="703"/>
    </row>
    <row r="6" spans="2:15" ht="18.75" customHeight="1">
      <c r="B6" s="1095"/>
      <c r="C6" s="1096"/>
      <c r="D6" s="706" t="s">
        <v>238</v>
      </c>
      <c r="E6" s="1102" t="s">
        <v>222</v>
      </c>
      <c r="F6" s="1102"/>
      <c r="G6" s="1102"/>
      <c r="H6" s="1102" t="s">
        <v>222</v>
      </c>
      <c r="I6" s="1102"/>
      <c r="J6" s="1102"/>
      <c r="K6" s="1102"/>
      <c r="N6" s="703"/>
    </row>
    <row r="7" spans="2:15" ht="88.5" customHeight="1">
      <c r="B7" s="1097"/>
      <c r="C7" s="1098"/>
      <c r="D7" s="1099"/>
      <c r="E7" s="1099"/>
      <c r="F7" s="1099"/>
      <c r="G7" s="1099"/>
      <c r="H7" s="1099"/>
      <c r="I7" s="1099"/>
      <c r="J7" s="1099"/>
      <c r="K7" s="1099"/>
      <c r="N7" s="703"/>
    </row>
    <row r="8" spans="2:15">
      <c r="B8" s="1085" t="s">
        <v>223</v>
      </c>
      <c r="C8" s="1085"/>
      <c r="D8" s="707" t="s">
        <v>239</v>
      </c>
      <c r="E8" s="707" t="s">
        <v>224</v>
      </c>
      <c r="F8" s="1100" t="s">
        <v>240</v>
      </c>
      <c r="G8" s="1101"/>
      <c r="H8" s="1100" t="s">
        <v>241</v>
      </c>
      <c r="I8" s="1101"/>
      <c r="J8" s="1100" t="s">
        <v>240</v>
      </c>
      <c r="K8" s="1101"/>
      <c r="N8" s="703"/>
    </row>
    <row r="9" spans="2:15" ht="30">
      <c r="B9" s="1086" t="s">
        <v>225</v>
      </c>
      <c r="C9" s="1087"/>
      <c r="D9" s="708" t="s">
        <v>226</v>
      </c>
      <c r="E9" s="709" t="s">
        <v>242</v>
      </c>
      <c r="F9" s="709" t="s">
        <v>226</v>
      </c>
      <c r="G9" s="709" t="s">
        <v>243</v>
      </c>
      <c r="H9" s="709" t="s">
        <v>226</v>
      </c>
      <c r="I9" s="709" t="s">
        <v>243</v>
      </c>
      <c r="J9" s="709" t="s">
        <v>226</v>
      </c>
      <c r="K9" s="709" t="s">
        <v>243</v>
      </c>
      <c r="N9" s="703"/>
    </row>
    <row r="10" spans="2:15" s="700" customFormat="1">
      <c r="B10" s="1093" t="s">
        <v>227</v>
      </c>
      <c r="C10" s="1094"/>
      <c r="D10" s="710" t="s">
        <v>228</v>
      </c>
      <c r="E10" s="711" t="s">
        <v>228</v>
      </c>
      <c r="F10" s="711" t="s">
        <v>228</v>
      </c>
      <c r="G10" s="711" t="s">
        <v>228</v>
      </c>
      <c r="H10" s="711" t="s">
        <v>228</v>
      </c>
      <c r="I10" s="1113" t="s">
        <v>244</v>
      </c>
      <c r="J10" s="1103" t="s">
        <v>228</v>
      </c>
      <c r="K10" s="1104"/>
    </row>
    <row r="11" spans="2:15" ht="102" customHeight="1">
      <c r="B11" s="1095"/>
      <c r="C11" s="1096"/>
      <c r="D11" s="712" t="s">
        <v>245</v>
      </c>
      <c r="E11" s="713" t="s">
        <v>246</v>
      </c>
      <c r="F11" s="714" t="s">
        <v>247</v>
      </c>
      <c r="G11" s="715" t="s">
        <v>248</v>
      </c>
      <c r="H11" s="714" t="s">
        <v>249</v>
      </c>
      <c r="I11" s="1114"/>
      <c r="J11" s="1105" t="s">
        <v>249</v>
      </c>
      <c r="K11" s="1106"/>
      <c r="N11" s="703"/>
    </row>
    <row r="12" spans="2:15" ht="32.1" customHeight="1">
      <c r="B12" s="1097"/>
      <c r="C12" s="1098"/>
      <c r="D12" s="716">
        <f>'Карточные петли'!F15*2+Замки!F10</f>
        <v>1990</v>
      </c>
      <c r="E12" s="716">
        <f>'Скрытые петли'!F16*2+Замки!F10</f>
        <v>8300</v>
      </c>
      <c r="F12" s="716">
        <f>'Скрытые петли'!D16*2+Замки!F10</f>
        <v>9320</v>
      </c>
      <c r="G12" s="716">
        <f>E12</f>
        <v>8300</v>
      </c>
      <c r="H12" s="716">
        <f>'Скрытые петли'!H16*2+Замки!F10</f>
        <v>8940</v>
      </c>
      <c r="I12" s="739" t="s">
        <v>244</v>
      </c>
      <c r="J12" s="1107">
        <f>'Скрытые петли'!H16*2+Замки!F10</f>
        <v>8940</v>
      </c>
      <c r="K12" s="1108"/>
      <c r="N12" s="703"/>
    </row>
    <row r="13" spans="2:15" s="701" customFormat="1" ht="32.1" customHeight="1">
      <c r="B13" s="1109" t="s">
        <v>250</v>
      </c>
      <c r="C13" s="1110"/>
      <c r="D13" s="717">
        <f>Ручки_накладки_Китай!$D$10</f>
        <v>1980</v>
      </c>
      <c r="E13" s="717">
        <f>Ручки_накладки_Китай!$D$10</f>
        <v>1980</v>
      </c>
      <c r="F13" s="717">
        <f>Ручки_накладки_Китай!$D$10</f>
        <v>1980</v>
      </c>
      <c r="G13" s="717">
        <f>Ручки_накладки_Китай!$D$10</f>
        <v>1980</v>
      </c>
      <c r="H13" s="717">
        <f>Ручки_накладки_Китай!$D$10</f>
        <v>1980</v>
      </c>
      <c r="I13" s="724" t="s">
        <v>244</v>
      </c>
      <c r="J13" s="1111">
        <f>Ручки_накладки_Китай!$D$10</f>
        <v>1980</v>
      </c>
      <c r="K13" s="1112"/>
      <c r="O13" s="740"/>
    </row>
    <row r="14" spans="2:15" ht="32.1" customHeight="1">
      <c r="B14" s="1089" t="s">
        <v>251</v>
      </c>
      <c r="C14" s="1090"/>
      <c r="D14" s="718">
        <f>Ручки_накладки_Китай!$F$10</f>
        <v>870</v>
      </c>
      <c r="E14" s="718">
        <f>Ручки_накладки_Китай!$F$10</f>
        <v>870</v>
      </c>
      <c r="F14" s="718">
        <f>Ручки_накладки_Китай!$F$10</f>
        <v>870</v>
      </c>
      <c r="G14" s="718">
        <f>Ручки_накладки_Китай!$F$10</f>
        <v>870</v>
      </c>
      <c r="H14" s="718">
        <f>Ручки_накладки_Китай!$F$10</f>
        <v>870</v>
      </c>
      <c r="I14" s="727" t="s">
        <v>244</v>
      </c>
      <c r="J14" s="1115">
        <f>Ручки_накладки_Китай!$F$10</f>
        <v>870</v>
      </c>
      <c r="K14" s="1116"/>
      <c r="N14" s="703"/>
      <c r="O14" s="704"/>
    </row>
    <row r="15" spans="2:15" ht="18" customHeight="1">
      <c r="B15" s="1088" t="s">
        <v>230</v>
      </c>
      <c r="C15" s="1088"/>
      <c r="D15" s="719">
        <f>SUM(D12:D14)</f>
        <v>4840</v>
      </c>
      <c r="E15" s="719">
        <f>SUM(E12:E14)</f>
        <v>11150</v>
      </c>
      <c r="F15" s="719">
        <f>SUM(F12:F14)</f>
        <v>12170</v>
      </c>
      <c r="G15" s="719">
        <f>SUM(G12:G14)</f>
        <v>11150</v>
      </c>
      <c r="H15" s="719">
        <f>SUM(H12:H14)</f>
        <v>11790</v>
      </c>
      <c r="I15" s="719"/>
      <c r="J15" s="1117">
        <f>SUM(J12:J14)</f>
        <v>11790</v>
      </c>
      <c r="K15" s="1118"/>
      <c r="N15" s="703"/>
    </row>
    <row r="16" spans="2:15" ht="32.25" customHeight="1">
      <c r="C16" s="720" t="s">
        <v>231</v>
      </c>
      <c r="D16" s="721"/>
      <c r="E16" s="721"/>
      <c r="F16" s="721"/>
      <c r="G16" s="721"/>
      <c r="H16" s="721"/>
      <c r="I16" s="721"/>
      <c r="J16" s="699"/>
      <c r="N16" s="703"/>
    </row>
    <row r="17" spans="2:17" ht="32.1" customHeight="1">
      <c r="B17" s="1089" t="s">
        <v>232</v>
      </c>
      <c r="C17" s="1090"/>
      <c r="D17" s="708">
        <v>1</v>
      </c>
      <c r="E17" s="709">
        <v>1</v>
      </c>
      <c r="F17" s="709">
        <v>1</v>
      </c>
      <c r="G17" s="709">
        <v>1</v>
      </c>
      <c r="H17" s="709" t="s">
        <v>252</v>
      </c>
      <c r="I17" s="709" t="s">
        <v>244</v>
      </c>
      <c r="J17" s="709" t="s">
        <v>252</v>
      </c>
      <c r="K17" s="709" t="s">
        <v>252</v>
      </c>
      <c r="N17" s="703"/>
    </row>
    <row r="18" spans="2:17" ht="32.1" customHeight="1">
      <c r="B18" s="722" t="s">
        <v>233</v>
      </c>
      <c r="C18" s="722"/>
      <c r="D18" s="723" t="s">
        <v>253</v>
      </c>
      <c r="E18" s="723" t="s">
        <v>234</v>
      </c>
      <c r="F18" s="707" t="s">
        <v>240</v>
      </c>
      <c r="G18" s="707" t="s">
        <v>240</v>
      </c>
      <c r="H18" s="724" t="s">
        <v>254</v>
      </c>
      <c r="I18" s="724" t="s">
        <v>244</v>
      </c>
      <c r="J18" s="724" t="s">
        <v>255</v>
      </c>
      <c r="K18" s="707" t="s">
        <v>240</v>
      </c>
      <c r="N18" s="703"/>
    </row>
    <row r="19" spans="2:17" ht="32.1" customHeight="1">
      <c r="B19" s="725" t="s">
        <v>235</v>
      </c>
      <c r="C19" s="725"/>
      <c r="D19" s="726" t="s">
        <v>256</v>
      </c>
      <c r="E19" s="727" t="s">
        <v>236</v>
      </c>
      <c r="F19" s="727" t="s">
        <v>244</v>
      </c>
      <c r="G19" s="727" t="s">
        <v>244</v>
      </c>
      <c r="H19" s="726" t="s">
        <v>256</v>
      </c>
      <c r="I19" s="727" t="s">
        <v>244</v>
      </c>
      <c r="J19" s="727" t="s">
        <v>244</v>
      </c>
      <c r="K19" s="727" t="s">
        <v>244</v>
      </c>
      <c r="N19" s="703"/>
    </row>
    <row r="20" spans="2:17" customFormat="1" ht="18" customHeight="1">
      <c r="D20" s="1"/>
      <c r="E20" s="1"/>
      <c r="F20" s="1"/>
      <c r="G20" s="1"/>
      <c r="H20" s="1"/>
      <c r="I20" s="1"/>
    </row>
    <row r="21" spans="2:17" s="701" customFormat="1">
      <c r="B21" s="728"/>
      <c r="C21" s="728"/>
      <c r="D21" s="729"/>
      <c r="E21" s="729"/>
      <c r="F21" s="729"/>
      <c r="G21" s="729"/>
      <c r="H21" s="729"/>
      <c r="I21" s="730"/>
      <c r="N21" s="740"/>
    </row>
    <row r="22" spans="2:17" s="701" customFormat="1">
      <c r="B22" s="728"/>
      <c r="C22" s="728"/>
      <c r="D22" s="729"/>
      <c r="E22" s="729"/>
      <c r="F22" s="729"/>
      <c r="G22" s="729"/>
      <c r="H22" s="729"/>
      <c r="I22" s="730"/>
      <c r="N22" s="740"/>
    </row>
    <row r="23" spans="2:17" s="701" customFormat="1">
      <c r="B23" s="728"/>
      <c r="C23" s="728"/>
      <c r="D23" s="729"/>
      <c r="E23" s="729"/>
      <c r="F23" s="729"/>
      <c r="G23" s="729"/>
      <c r="H23" s="729"/>
      <c r="I23" s="730"/>
      <c r="N23" s="740"/>
    </row>
    <row r="24" spans="2:17" s="701" customFormat="1" ht="18" customHeight="1">
      <c r="C24" s="730"/>
      <c r="D24" s="730"/>
      <c r="E24" s="730"/>
      <c r="F24" s="730"/>
      <c r="G24" s="730"/>
      <c r="H24" s="730"/>
      <c r="I24"/>
      <c r="J24"/>
      <c r="K24"/>
      <c r="L24"/>
      <c r="M24"/>
      <c r="N24"/>
      <c r="O24"/>
      <c r="P24"/>
      <c r="Q24"/>
    </row>
    <row r="44" spans="2:8" customFormat="1" ht="18" customHeight="1">
      <c r="B44" s="430"/>
      <c r="D44" s="731"/>
      <c r="E44" s="12"/>
      <c r="F44" s="12"/>
      <c r="G44" s="12"/>
      <c r="H44" s="12"/>
    </row>
    <row r="45" spans="2:8" customFormat="1" ht="18" customHeight="1">
      <c r="B45" s="430"/>
      <c r="D45" s="731"/>
      <c r="E45" s="12"/>
      <c r="F45" s="12"/>
      <c r="G45" s="12"/>
      <c r="H45" s="12"/>
    </row>
    <row r="46" spans="2:8" customFormat="1" ht="18" customHeight="1">
      <c r="B46" s="430"/>
      <c r="D46" s="731"/>
      <c r="E46" s="12"/>
      <c r="F46" s="12"/>
      <c r="G46" s="12"/>
      <c r="H46" s="12"/>
    </row>
    <row r="47" spans="2:8" customFormat="1" ht="18" customHeight="1">
      <c r="B47" s="430"/>
      <c r="D47" s="731"/>
      <c r="E47" s="12"/>
      <c r="F47" s="12"/>
      <c r="G47" s="12"/>
      <c r="H47" s="12"/>
    </row>
    <row r="48" spans="2:8" customFormat="1" ht="18" customHeight="1">
      <c r="B48" s="430"/>
      <c r="D48" s="731"/>
      <c r="E48" s="12"/>
      <c r="F48" s="12"/>
      <c r="G48" s="12"/>
      <c r="H48" s="12"/>
    </row>
    <row r="49" spans="2:17" customFormat="1" ht="18" customHeight="1">
      <c r="B49" s="430"/>
      <c r="D49" s="731"/>
      <c r="E49" s="12"/>
      <c r="F49" s="12"/>
      <c r="G49" s="12"/>
      <c r="H49" s="12"/>
    </row>
    <row r="50" spans="2:17" customFormat="1" ht="18" customHeight="1">
      <c r="B50" s="430"/>
      <c r="D50" s="731"/>
      <c r="E50" s="12"/>
      <c r="F50" s="12"/>
      <c r="G50" s="12"/>
      <c r="H50" s="12"/>
    </row>
    <row r="51" spans="2:17" customFormat="1" ht="18" customHeight="1">
      <c r="B51" s="430"/>
      <c r="D51" s="731"/>
      <c r="E51" s="12"/>
      <c r="F51" s="12"/>
      <c r="G51" s="12"/>
      <c r="H51" s="12"/>
    </row>
    <row r="52" spans="2:17" s="702" customFormat="1" ht="18" customHeight="1">
      <c r="B52" s="732"/>
      <c r="C52" s="733"/>
      <c r="D52" s="734"/>
      <c r="E52" s="734"/>
      <c r="F52" s="733"/>
      <c r="G52" s="733"/>
      <c r="H52" s="733"/>
      <c r="I52" s="503"/>
      <c r="J52" s="503"/>
      <c r="K52" s="503"/>
      <c r="L52" s="503"/>
      <c r="M52" s="503"/>
      <c r="N52" s="503"/>
    </row>
    <row r="53" spans="2:17" ht="12" customHeight="1">
      <c r="C53" s="735"/>
      <c r="D53" s="736"/>
      <c r="E53" s="737"/>
      <c r="F53" s="737"/>
      <c r="G53" s="737"/>
      <c r="H53" s="736"/>
      <c r="I53" s="12"/>
      <c r="J53"/>
      <c r="K53"/>
      <c r="L53"/>
      <c r="M53"/>
      <c r="N53"/>
      <c r="O53"/>
      <c r="P53"/>
      <c r="Q53"/>
    </row>
  </sheetData>
  <mergeCells count="25">
    <mergeCell ref="B14:C14"/>
    <mergeCell ref="J14:K14"/>
    <mergeCell ref="B15:C15"/>
    <mergeCell ref="J15:K15"/>
    <mergeCell ref="B17:C17"/>
    <mergeCell ref="B9:C9"/>
    <mergeCell ref="J10:K10"/>
    <mergeCell ref="J11:K11"/>
    <mergeCell ref="J12:K12"/>
    <mergeCell ref="B13:C13"/>
    <mergeCell ref="J13:K13"/>
    <mergeCell ref="I10:I11"/>
    <mergeCell ref="B10:C12"/>
    <mergeCell ref="D7:G7"/>
    <mergeCell ref="H7:K7"/>
    <mergeCell ref="B8:C8"/>
    <mergeCell ref="F8:G8"/>
    <mergeCell ref="H8:I8"/>
    <mergeCell ref="J8:K8"/>
    <mergeCell ref="B4:C7"/>
    <mergeCell ref="D4:K4"/>
    <mergeCell ref="D5:G5"/>
    <mergeCell ref="H5:K5"/>
    <mergeCell ref="E6:G6"/>
    <mergeCell ref="H6:K6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60" firstPageNumber="58" orientation="landscape" useFirstPageNumber="1" r:id="rId1"/>
  <headerFooter>
    <oddFooter>&amp;L&amp;P&amp;R&amp;G</oddFooter>
  </headerFooter>
  <rowBreaks count="1" manualBreakCount="1">
    <brk id="20" max="12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8" tint="0.39994506668294322"/>
  </sheetPr>
  <dimension ref="B1:U63"/>
  <sheetViews>
    <sheetView view="pageBreakPreview" zoomScale="70" zoomScaleNormal="100" workbookViewId="0">
      <pane xSplit="3" ySplit="1" topLeftCell="D44" activePane="bottomRight" state="frozen"/>
      <selection pane="topRight"/>
      <selection pane="bottomLeft"/>
      <selection pane="bottomRight" activeCell="D47" sqref="D47"/>
    </sheetView>
  </sheetViews>
  <sheetFormatPr defaultColWidth="27.28515625" defaultRowHeight="15"/>
  <cols>
    <col min="1" max="1" width="2.7109375" style="24" customWidth="1"/>
    <col min="2" max="2" width="5.140625" style="24" customWidth="1"/>
    <col min="3" max="3" width="28.7109375" style="24" customWidth="1"/>
    <col min="4" max="4" width="20.7109375" style="24" customWidth="1"/>
    <col min="5" max="5" width="23.7109375" style="24" customWidth="1"/>
    <col min="6" max="8" width="26.28515625" style="24" customWidth="1"/>
    <col min="9" max="14" width="16.7109375" style="24" customWidth="1"/>
    <col min="15" max="15" width="27.28515625" style="24"/>
    <col min="16" max="16" width="25.5703125" style="24" customWidth="1"/>
    <col min="17" max="17" width="11.5703125" style="24" customWidth="1"/>
    <col min="18" max="18" width="8.5703125" style="24" customWidth="1"/>
    <col min="19" max="20" width="10.85546875" style="24" customWidth="1"/>
    <col min="21" max="16384" width="27.28515625" style="24"/>
  </cols>
  <sheetData>
    <row r="1" spans="2:17" s="21" customFormat="1">
      <c r="B1" s="3" t="s">
        <v>20</v>
      </c>
    </row>
    <row r="2" spans="2:17" customFormat="1" ht="15" customHeight="1">
      <c r="B2" s="1126" t="s">
        <v>257</v>
      </c>
      <c r="C2" s="1126"/>
      <c r="D2" s="1060" t="s">
        <v>70</v>
      </c>
      <c r="E2" s="1080"/>
      <c r="F2" s="1080"/>
      <c r="G2" s="1080"/>
      <c r="H2" s="1061"/>
      <c r="I2" s="1061" t="s">
        <v>258</v>
      </c>
      <c r="J2" s="1047"/>
      <c r="K2" s="24"/>
      <c r="L2" s="24"/>
      <c r="M2" s="24"/>
      <c r="N2" s="24"/>
    </row>
    <row r="3" spans="2:17" customFormat="1" ht="30">
      <c r="B3" s="1126"/>
      <c r="C3" s="1126"/>
      <c r="D3" s="268" t="s">
        <v>259</v>
      </c>
      <c r="E3" s="267" t="s">
        <v>260</v>
      </c>
      <c r="F3" s="268" t="s">
        <v>261</v>
      </c>
      <c r="G3" s="268" t="s">
        <v>262</v>
      </c>
      <c r="H3" s="268" t="s">
        <v>263</v>
      </c>
      <c r="I3" s="658" t="s">
        <v>264</v>
      </c>
      <c r="J3" s="268" t="s">
        <v>265</v>
      </c>
      <c r="K3" s="24"/>
      <c r="L3" s="24"/>
      <c r="M3" s="24"/>
      <c r="N3" s="24"/>
    </row>
    <row r="4" spans="2:17" s="429" customFormat="1" ht="11.25" customHeight="1">
      <c r="B4" s="1032" t="s">
        <v>96</v>
      </c>
      <c r="C4" s="1052"/>
      <c r="D4" s="114" t="s">
        <v>123</v>
      </c>
      <c r="E4" s="114" t="s">
        <v>123</v>
      </c>
      <c r="F4" s="114" t="s">
        <v>123</v>
      </c>
      <c r="G4" s="114" t="s">
        <v>123</v>
      </c>
      <c r="H4" s="114" t="s">
        <v>123</v>
      </c>
      <c r="I4" s="339" t="s">
        <v>123</v>
      </c>
      <c r="J4" s="114" t="s">
        <v>123</v>
      </c>
      <c r="K4" s="24"/>
      <c r="L4" s="24"/>
      <c r="M4" s="24"/>
      <c r="N4" s="24"/>
    </row>
    <row r="5" spans="2:17" s="429" customFormat="1" ht="11.25" customHeight="1">
      <c r="B5" s="1032" t="s">
        <v>100</v>
      </c>
      <c r="C5" s="1052"/>
      <c r="D5" s="114" t="s">
        <v>101</v>
      </c>
      <c r="E5" s="114" t="s">
        <v>101</v>
      </c>
      <c r="F5" s="114" t="s">
        <v>101</v>
      </c>
      <c r="G5" s="114" t="s">
        <v>101</v>
      </c>
      <c r="H5" s="114" t="s">
        <v>101</v>
      </c>
      <c r="I5" s="114" t="s">
        <v>101</v>
      </c>
      <c r="J5" s="114" t="s">
        <v>101</v>
      </c>
      <c r="K5" s="24"/>
      <c r="L5" s="24"/>
      <c r="M5" s="24"/>
      <c r="N5" s="24"/>
      <c r="O5"/>
      <c r="P5"/>
      <c r="Q5"/>
    </row>
    <row r="6" spans="2:17" customFormat="1" ht="59.25" customHeight="1">
      <c r="B6" s="1071" t="s">
        <v>146</v>
      </c>
      <c r="C6" s="121" t="s">
        <v>266</v>
      </c>
      <c r="D6" s="294"/>
      <c r="E6" s="294"/>
      <c r="F6" s="294"/>
      <c r="G6" s="294"/>
      <c r="H6" s="294"/>
      <c r="I6" s="693"/>
      <c r="J6" s="294"/>
      <c r="K6" s="24"/>
      <c r="L6" s="24"/>
      <c r="M6" s="24"/>
      <c r="N6" s="24"/>
    </row>
    <row r="7" spans="2:17" s="650" customFormat="1" ht="24.75" customHeight="1">
      <c r="B7" s="1072"/>
      <c r="C7" s="117" t="s">
        <v>147</v>
      </c>
      <c r="D7" s="119">
        <f>Ручки_накладки_Италия_база!D37*скидки_наценки!$D$11*скидки_наценки!$F$11/скидки_наценки!$B$4</f>
        <v>5430</v>
      </c>
      <c r="E7" s="119">
        <f>Ручки_накладки_Италия_база!E37*скидки_наценки!$D$11*скидки_наценки!$F$11/скидки_наценки!$B$4</f>
        <v>5430</v>
      </c>
      <c r="F7" s="119">
        <f>Ручки_накладки_Италия_база!F37*скидки_наценки!$D$11*скидки_наценки!$F$11/скидки_наценки!$B$4</f>
        <v>6110</v>
      </c>
      <c r="G7" s="119">
        <f>Ручки_накладки_Италия_база!G9*скидки_наценки!$D$11*скидки_наценки!$F$11/скидки_наценки!$B$4</f>
        <v>6170</v>
      </c>
      <c r="H7" s="119">
        <f>Ручки_накладки_Италия_база!H37*скидки_наценки!$D$11*скидки_наценки!$F$11/скидки_наценки!$B$4</f>
        <v>0</v>
      </c>
      <c r="I7" s="632">
        <f>Ручки_накладки_Италия_база!I9*скидки_наценки!$D$11*скидки_наценки!$F$11/скидки_наценки!$B$4</f>
        <v>2290</v>
      </c>
      <c r="J7" s="119">
        <f>Ручки_накладки_Италия_база!J9*скидки_наценки!$D$11*скидки_наценки!$F$11/скидки_наценки!$B$4</f>
        <v>850</v>
      </c>
      <c r="K7" s="660"/>
      <c r="L7" s="660"/>
      <c r="M7" s="660"/>
      <c r="N7" s="660"/>
    </row>
    <row r="8" spans="2:17" customFormat="1" ht="59.25" customHeight="1">
      <c r="B8" s="1072"/>
      <c r="C8" s="577" t="s">
        <v>267</v>
      </c>
      <c r="D8" s="621"/>
      <c r="E8" s="621"/>
      <c r="F8" s="621"/>
      <c r="G8" s="621"/>
      <c r="H8" s="621"/>
      <c r="I8" s="694"/>
      <c r="J8" s="621"/>
      <c r="K8" s="24"/>
      <c r="L8" s="24"/>
      <c r="M8" s="24"/>
      <c r="N8" s="24"/>
    </row>
    <row r="9" spans="2:17" customFormat="1" ht="59.25" customHeight="1">
      <c r="B9" s="1072"/>
      <c r="C9" s="627" t="s">
        <v>268</v>
      </c>
      <c r="D9" s="624"/>
      <c r="E9" s="624"/>
      <c r="F9" s="624"/>
      <c r="G9" s="624"/>
      <c r="H9" s="624"/>
      <c r="I9" s="695"/>
      <c r="J9" s="624"/>
      <c r="K9" s="24"/>
      <c r="L9" s="24"/>
      <c r="M9" s="24"/>
      <c r="N9" s="24"/>
      <c r="O9" s="429"/>
      <c r="P9" s="429"/>
      <c r="Q9" s="429"/>
    </row>
    <row r="10" spans="2:17" customFormat="1" ht="59.25" customHeight="1">
      <c r="B10" s="1072"/>
      <c r="C10" s="627" t="s">
        <v>269</v>
      </c>
      <c r="D10" s="624"/>
      <c r="E10" s="624"/>
      <c r="F10" s="624"/>
      <c r="G10" s="624"/>
      <c r="H10" s="624"/>
      <c r="I10" s="695"/>
      <c r="J10" s="624"/>
      <c r="K10" s="24"/>
      <c r="L10" s="24"/>
      <c r="M10" s="24"/>
      <c r="N10" s="24"/>
    </row>
    <row r="11" spans="2:17" customFormat="1" ht="59.25" customHeight="1">
      <c r="B11" s="1072"/>
      <c r="C11" s="576" t="s">
        <v>270</v>
      </c>
      <c r="D11" s="628"/>
      <c r="E11" s="628"/>
      <c r="F11" s="628"/>
      <c r="G11" s="628"/>
      <c r="H11" s="628"/>
      <c r="I11" s="696"/>
      <c r="J11" s="628"/>
      <c r="K11" s="24"/>
      <c r="L11" s="24"/>
      <c r="M11" s="24"/>
      <c r="N11" s="24"/>
    </row>
    <row r="12" spans="2:17" customFormat="1" ht="24.75" customHeight="1">
      <c r="B12" s="1072"/>
      <c r="C12" s="117" t="s">
        <v>147</v>
      </c>
      <c r="D12" s="119">
        <f>Ручки_накладки_Италия_база!D42*скидки_наценки!$D$11*скидки_наценки!$F$11/скидки_наценки!$B$4</f>
        <v>4970</v>
      </c>
      <c r="E12" s="119">
        <f>Ручки_накладки_Италия_база!E42*скидки_наценки!$D$11*скидки_наценки!$F$11/скидки_наценки!$B$4</f>
        <v>4970</v>
      </c>
      <c r="F12" s="119">
        <f>Ручки_накладки_Италия_база!F42*скидки_наценки!$D$11*скидки_наценки!$F$11/скидки_наценки!$B$4</f>
        <v>5490</v>
      </c>
      <c r="G12" s="119">
        <f>Ручки_накладки_Италия_база!G42*скидки_наценки!$D$11*скидки_наценки!$F$11/скидки_наценки!$B$4</f>
        <v>5630</v>
      </c>
      <c r="H12" s="119">
        <f>Ручки_накладки_Италия_база!H14*скидки_наценки!$D$11*скидки_наценки!$F$11/скидки_наценки!$B$4</f>
        <v>6160</v>
      </c>
      <c r="I12" s="632">
        <f>Ручки_накладки_Италия_база!I14*скидки_наценки!$D$11*скидки_наценки!$F$11/скидки_наценки!$B$4</f>
        <v>2260</v>
      </c>
      <c r="J12" s="119">
        <f>Ручки_накладки_Италия_база!J14*скидки_наценки!$D$11*скидки_наценки!$F$11/скидки_наценки!$B$4</f>
        <v>850</v>
      </c>
      <c r="K12" s="24"/>
      <c r="L12" s="24"/>
      <c r="M12" s="24"/>
      <c r="N12" s="24"/>
      <c r="O12" s="697"/>
      <c r="P12" s="429"/>
      <c r="Q12" s="429"/>
    </row>
    <row r="13" spans="2:17" customFormat="1" ht="59.25" customHeight="1">
      <c r="B13" s="1072"/>
      <c r="C13" s="121" t="s">
        <v>271</v>
      </c>
      <c r="D13" s="294"/>
      <c r="E13" s="294"/>
      <c r="F13" s="294"/>
      <c r="G13" s="294"/>
      <c r="H13" s="294"/>
      <c r="I13" s="693"/>
      <c r="J13" s="294"/>
      <c r="K13" s="24"/>
      <c r="L13" s="24"/>
      <c r="M13" s="24"/>
      <c r="N13" s="24"/>
    </row>
    <row r="14" spans="2:17" customFormat="1" ht="24.75" customHeight="1">
      <c r="B14" s="1073"/>
      <c r="C14" s="117" t="s">
        <v>147</v>
      </c>
      <c r="D14" s="119">
        <f>Ручки_накладки_Италия_база!D44*скидки_наценки!$D$11*скидки_наценки!$F$11/скидки_наценки!$B$4</f>
        <v>6420</v>
      </c>
      <c r="E14" s="119">
        <f>Ручки_накладки_Италия_база!E44*скидки_наценки!$D$11*скидки_наценки!$F$11/скидки_наценки!$B$4</f>
        <v>0</v>
      </c>
      <c r="F14" s="119">
        <f>Ручки_накладки_Италия_база!F44*скидки_наценки!$D$11*скидки_наценки!$F$11/скидки_наценки!$B$4</f>
        <v>0</v>
      </c>
      <c r="G14" s="119">
        <f>Ручки_накладки_Италия_база!G44*скидки_наценки!$D$11*скидки_наценки!$F$11/скидки_наценки!$B$4</f>
        <v>0</v>
      </c>
      <c r="H14" s="119">
        <f>Ручки_накладки_Италия_база!H44*скидки_наценки!$D$11*скидки_наценки!$F$11/скидки_наценки!$B$4</f>
        <v>0</v>
      </c>
      <c r="I14" s="632">
        <f>Ручки_накладки_Италия_база!I16*скидки_наценки!$D$11*скидки_наценки!$F$11/скидки_наценки!$B$4</f>
        <v>2780</v>
      </c>
      <c r="J14" s="119">
        <f>Ручки_накладки_Италия_база!J44*скидки_наценки!$D$11*скидки_наценки!$F$11/скидки_наценки!$B$4</f>
        <v>1260</v>
      </c>
      <c r="K14" s="24"/>
      <c r="L14" s="24"/>
      <c r="M14" s="24"/>
      <c r="N14" s="24"/>
    </row>
    <row r="15" spans="2:17">
      <c r="D15" s="349"/>
    </row>
    <row r="16" spans="2:17" s="22" customFormat="1">
      <c r="K16" s="24"/>
      <c r="L16" s="24"/>
      <c r="M16" s="24"/>
      <c r="N16" s="24"/>
    </row>
    <row r="17" spans="2:21" customFormat="1" ht="15" customHeight="1">
      <c r="B17" s="1126" t="s">
        <v>257</v>
      </c>
      <c r="C17" s="1126"/>
      <c r="D17" s="266" t="s">
        <v>70</v>
      </c>
      <c r="E17" s="680" t="s">
        <v>272</v>
      </c>
      <c r="F17" s="383" t="s">
        <v>70</v>
      </c>
      <c r="G17" s="680" t="s">
        <v>272</v>
      </c>
      <c r="H17" s="383" t="s">
        <v>70</v>
      </c>
      <c r="I17" s="1061" t="s">
        <v>258</v>
      </c>
      <c r="J17" s="1047"/>
      <c r="K17" s="24"/>
      <c r="L17" s="24"/>
      <c r="M17" s="24"/>
      <c r="N17" s="24"/>
      <c r="O17" s="24"/>
      <c r="P17" s="24"/>
      <c r="Q17" s="24"/>
    </row>
    <row r="18" spans="2:21" customFormat="1" ht="30">
      <c r="B18" s="1126"/>
      <c r="C18" s="1126"/>
      <c r="D18" s="89" t="s">
        <v>273</v>
      </c>
      <c r="E18" s="681" t="s">
        <v>274</v>
      </c>
      <c r="F18" s="682" t="s">
        <v>275</v>
      </c>
      <c r="G18" s="681" t="s">
        <v>276</v>
      </c>
      <c r="H18" s="293" t="s">
        <v>277</v>
      </c>
      <c r="I18" s="89" t="s">
        <v>278</v>
      </c>
      <c r="J18" s="89" t="s">
        <v>279</v>
      </c>
      <c r="K18" s="24"/>
      <c r="L18" s="24"/>
      <c r="M18" s="24"/>
      <c r="N18" s="24"/>
      <c r="O18" s="22"/>
      <c r="P18" s="22"/>
      <c r="Q18" s="22"/>
    </row>
    <row r="19" spans="2:21" s="429" customFormat="1" ht="11.25" customHeight="1">
      <c r="B19" s="1127" t="s">
        <v>96</v>
      </c>
      <c r="C19" s="1128"/>
      <c r="D19" s="313" t="s">
        <v>123</v>
      </c>
      <c r="E19" s="683" t="s">
        <v>123</v>
      </c>
      <c r="F19" s="529" t="s">
        <v>123</v>
      </c>
      <c r="G19" s="683" t="s">
        <v>123</v>
      </c>
      <c r="H19" s="529" t="s">
        <v>123</v>
      </c>
      <c r="I19" s="313" t="s">
        <v>123</v>
      </c>
      <c r="J19" s="313" t="s">
        <v>123</v>
      </c>
      <c r="K19" s="24"/>
      <c r="L19" s="24"/>
      <c r="M19" s="24"/>
      <c r="N19" s="24"/>
      <c r="O19" s="24"/>
      <c r="P19" s="24"/>
      <c r="Q19" s="24"/>
      <c r="R19"/>
      <c r="S19"/>
      <c r="T19"/>
      <c r="U19"/>
    </row>
    <row r="20" spans="2:21" s="429" customFormat="1" ht="11.25" customHeight="1">
      <c r="B20" s="1129" t="s">
        <v>100</v>
      </c>
      <c r="C20" s="1130"/>
      <c r="D20" s="114" t="s">
        <v>101</v>
      </c>
      <c r="E20" s="620" t="s">
        <v>101</v>
      </c>
      <c r="F20" s="339" t="s">
        <v>101</v>
      </c>
      <c r="G20" s="620" t="s">
        <v>101</v>
      </c>
      <c r="H20" s="339" t="s">
        <v>101</v>
      </c>
      <c r="I20" s="114" t="s">
        <v>101</v>
      </c>
      <c r="J20" s="114" t="s">
        <v>101</v>
      </c>
      <c r="K20" s="24"/>
      <c r="L20" s="24"/>
      <c r="M20" s="24"/>
      <c r="N20" s="24"/>
      <c r="O20" s="22"/>
      <c r="P20" s="22"/>
      <c r="Q20" s="22"/>
      <c r="R20"/>
      <c r="S20"/>
      <c r="T20"/>
      <c r="U20"/>
    </row>
    <row r="21" spans="2:21" customFormat="1" ht="59.25" customHeight="1">
      <c r="B21" s="1119" t="s">
        <v>146</v>
      </c>
      <c r="C21" s="577" t="s">
        <v>267</v>
      </c>
      <c r="D21" s="621"/>
      <c r="E21" s="622"/>
      <c r="F21" s="623"/>
      <c r="G21" s="622"/>
      <c r="H21" s="623"/>
      <c r="I21" s="1120"/>
      <c r="J21" s="1123"/>
      <c r="K21" s="24"/>
      <c r="L21" s="24"/>
      <c r="M21" s="24"/>
      <c r="N21" s="24"/>
      <c r="O21" s="24"/>
      <c r="P21" s="151"/>
      <c r="Q21" s="24"/>
    </row>
    <row r="22" spans="2:21" customFormat="1" ht="59.25" customHeight="1">
      <c r="B22" s="1119"/>
      <c r="C22" s="627" t="s">
        <v>268</v>
      </c>
      <c r="D22" s="624"/>
      <c r="E22" s="625"/>
      <c r="F22" s="626"/>
      <c r="G22" s="625"/>
      <c r="H22" s="626"/>
      <c r="I22" s="1121"/>
      <c r="J22" s="1124"/>
      <c r="K22" s="24"/>
      <c r="L22" s="24"/>
      <c r="M22" s="24"/>
      <c r="N22" s="24"/>
      <c r="O22" s="22"/>
      <c r="P22" s="22"/>
      <c r="Q22" s="22"/>
    </row>
    <row r="23" spans="2:21" customFormat="1" ht="59.25" customHeight="1">
      <c r="B23" s="1119"/>
      <c r="C23" s="576" t="s">
        <v>269</v>
      </c>
      <c r="D23" s="628"/>
      <c r="E23" s="629"/>
      <c r="F23" s="630"/>
      <c r="G23" s="629"/>
      <c r="H23" s="630"/>
      <c r="I23" s="1122"/>
      <c r="J23" s="1125"/>
      <c r="K23" s="24"/>
      <c r="L23" s="24"/>
      <c r="M23" s="698"/>
      <c r="N23" s="24"/>
      <c r="O23" s="24"/>
      <c r="P23" s="24"/>
      <c r="Q23" s="24"/>
    </row>
    <row r="24" spans="2:21" customFormat="1" ht="24.75" customHeight="1">
      <c r="B24" s="1072"/>
      <c r="C24" s="684" t="s">
        <v>147</v>
      </c>
      <c r="D24" s="685">
        <f>Ручки_накладки_Италия_база!D54*скидки_наценки!$D$11*скидки_наценки!$F$11/скидки_наценки!$B$4</f>
        <v>8690</v>
      </c>
      <c r="E24" s="686">
        <f>Ручки_накладки_Италия_база!E54*скидки_наценки!$D$11*скидки_наценки!$F$11/скидки_наценки!$B$4</f>
        <v>3540</v>
      </c>
      <c r="F24" s="351">
        <f>Ручки_накладки_Италия_база!F54*скидки_наценки!$D$11*скидки_наценки!$F$11/скидки_наценки!$B$4</f>
        <v>8820</v>
      </c>
      <c r="G24" s="686">
        <f>Ручки_накладки_Италия_база!G54*скидки_наценки!$D$11*скидки_наценки!$F$11/скидки_наценки!$B$4</f>
        <v>3540</v>
      </c>
      <c r="H24" s="351">
        <f>Ручки_накладки_Италия_база!H54*скидки_наценки!$D$11*скидки_наценки!$F$11/скидки_наценки!$B$4</f>
        <v>4930</v>
      </c>
      <c r="I24" s="685">
        <f>Ручки_накладки_Италия_база!I54*скидки_наценки!$D$11*скидки_наценки!$F$11/скидки_наценки!$B$4</f>
        <v>2570</v>
      </c>
      <c r="J24" s="351">
        <f>Ручки_накладки_Италия_база!J54*скидки_наценки!$D$11*скидки_наценки!$F$11/скидки_наценки!$B$4</f>
        <v>2370</v>
      </c>
      <c r="K24" s="24"/>
      <c r="L24" s="24"/>
      <c r="M24" s="24"/>
      <c r="N24" s="24"/>
      <c r="O24" s="22"/>
      <c r="P24" s="22"/>
      <c r="Q24" s="22"/>
    </row>
    <row r="25" spans="2:21" customFormat="1" ht="59.25" customHeight="1">
      <c r="B25" s="1072"/>
      <c r="C25" s="121" t="s">
        <v>270</v>
      </c>
      <c r="D25" s="294"/>
      <c r="E25" s="687"/>
      <c r="F25" s="542"/>
      <c r="G25" s="687"/>
      <c r="H25" s="542"/>
      <c r="I25" s="294"/>
      <c r="J25" s="121"/>
      <c r="K25" s="24"/>
      <c r="L25" s="24"/>
      <c r="M25" s="24"/>
      <c r="N25" s="24"/>
      <c r="O25" s="24"/>
      <c r="P25" s="24"/>
      <c r="Q25" s="24"/>
    </row>
    <row r="26" spans="2:21" customFormat="1" ht="24.75" customHeight="1">
      <c r="B26" s="1072"/>
      <c r="C26" s="117" t="s">
        <v>147</v>
      </c>
      <c r="D26" s="119">
        <f>Ручки_накладки_Италия_база!D56*скидки_наценки!$D$11*скидки_наценки!$F$11/скидки_наценки!$B$4</f>
        <v>9750</v>
      </c>
      <c r="E26" s="631">
        <f>Ручки_накладки_Италия_база!E56*скидки_наценки!$D$11*скидки_наценки!$F$11/скидки_наценки!$B$4</f>
        <v>4100</v>
      </c>
      <c r="F26" s="632">
        <f>Ручки_накладки_Италия_база!F56*скидки_наценки!$D$11*скидки_наценки!$F$11/скидки_наценки!$B$4</f>
        <v>9880</v>
      </c>
      <c r="G26" s="631">
        <f>Ручки_накладки_Италия_база!G56*скидки_наценки!$D$11*скидки_наценки!$F$11/скидки_наценки!$B$4</f>
        <v>4100</v>
      </c>
      <c r="H26" s="632">
        <f>Ручки_накладки_Италия_база!H56*скидки_наценки!$D$11*скидки_наценки!$F$11/скидки_наценки!$B$4</f>
        <v>0</v>
      </c>
      <c r="I26" s="119">
        <f>Ручки_накладки_Италия_база!I56*скидки_наценки!$D$11*скидки_наценки!$F$11/скидки_наценки!$B$4</f>
        <v>0</v>
      </c>
      <c r="J26" s="119">
        <f>Ручки_накладки_Италия_база!J56*скидки_наценки!$D$11*скидки_наценки!$F$11/скидки_наценки!$B$4</f>
        <v>0</v>
      </c>
      <c r="K26" s="24"/>
      <c r="L26" s="24"/>
      <c r="M26" s="24"/>
      <c r="N26" s="24"/>
      <c r="O26" s="22"/>
      <c r="P26" s="22"/>
      <c r="Q26" s="22"/>
    </row>
    <row r="27" spans="2:21" customFormat="1" ht="59.25" customHeight="1">
      <c r="B27" s="1072"/>
      <c r="C27" s="121" t="s">
        <v>271</v>
      </c>
      <c r="D27" s="294"/>
      <c r="E27" s="294"/>
      <c r="F27" s="294"/>
      <c r="G27" s="294"/>
      <c r="H27" s="294"/>
      <c r="I27" s="294"/>
      <c r="J27" s="121"/>
      <c r="K27" s="24"/>
      <c r="L27" s="24"/>
      <c r="M27" s="24"/>
      <c r="N27" s="24"/>
    </row>
    <row r="28" spans="2:21" customFormat="1" ht="24.75" customHeight="1">
      <c r="B28" s="1073"/>
      <c r="C28" s="688" t="s">
        <v>147</v>
      </c>
      <c r="D28" s="119">
        <f>Ручки_накладки_Италия_база!D58*скидки_наценки!$D$11*скидки_наценки!$F$11/скидки_наценки!$B$4</f>
        <v>10460</v>
      </c>
      <c r="E28" s="119">
        <f>Ручки_накладки_Италия_база!E58*скидки_наценки!$D$11*скидки_наценки!$F$11/скидки_наценки!$B$4</f>
        <v>4480</v>
      </c>
      <c r="F28" s="119">
        <f>Ручки_накладки_Италия_база!F58*скидки_наценки!$D$11*скидки_наценки!$F$11/скидки_наценки!$B$4</f>
        <v>10930</v>
      </c>
      <c r="G28" s="119">
        <f>Ручки_накладки_Италия_база!G58*скидки_наценки!$D$11*скидки_наценки!$F$11/скидки_наценки!$B$4</f>
        <v>4480</v>
      </c>
      <c r="H28" s="119">
        <f>Ручки_накладки_Италия_база!H58*скидки_наценки!$D$11*скидки_наценки!$F$11/скидки_наценки!$B$4</f>
        <v>0</v>
      </c>
      <c r="I28" s="119">
        <f>Ручки_накладки_Италия_база!I58*скидки_наценки!$D$11*скидки_наценки!$F$11/скидки_наценки!$B$4</f>
        <v>0</v>
      </c>
      <c r="J28" s="119">
        <f>Ручки_накладки_Италия_база!J58*скидки_наценки!$D$11*скидки_наценки!$F$11/скидки_наценки!$B$4</f>
        <v>0</v>
      </c>
      <c r="K28" s="24"/>
      <c r="L28" s="24"/>
      <c r="M28" s="24"/>
      <c r="N28" s="24"/>
    </row>
    <row r="29" spans="2:21">
      <c r="D29" s="215"/>
      <c r="E29" s="215"/>
      <c r="F29" s="215"/>
    </row>
    <row r="30" spans="2:21" s="22" customFormat="1">
      <c r="L30" s="24"/>
      <c r="M30" s="24"/>
      <c r="N30" s="24"/>
    </row>
    <row r="31" spans="2:21" customFormat="1" ht="15" customHeight="1">
      <c r="B31" s="1126" t="s">
        <v>257</v>
      </c>
      <c r="C31" s="1126"/>
      <c r="D31" s="1060" t="s">
        <v>70</v>
      </c>
      <c r="E31" s="1080"/>
      <c r="F31" s="1061" t="s">
        <v>258</v>
      </c>
      <c r="G31" s="1047"/>
      <c r="H31" s="389"/>
      <c r="I31" s="22"/>
      <c r="J31" s="22"/>
      <c r="K31" s="22"/>
      <c r="L31" s="24"/>
      <c r="M31" s="24"/>
      <c r="N31" s="24"/>
    </row>
    <row r="32" spans="2:21" customFormat="1">
      <c r="B32" s="1126"/>
      <c r="C32" s="1126"/>
      <c r="D32" s="268" t="s">
        <v>280</v>
      </c>
      <c r="E32" s="268" t="s">
        <v>281</v>
      </c>
      <c r="F32" s="268" t="s">
        <v>282</v>
      </c>
      <c r="G32" s="268" t="s">
        <v>283</v>
      </c>
      <c r="H32" s="652"/>
      <c r="I32" s="22"/>
      <c r="J32" s="22"/>
      <c r="K32" s="22"/>
      <c r="L32" s="24"/>
      <c r="M32" s="24"/>
      <c r="N32" s="24"/>
      <c r="O32" s="22"/>
      <c r="P32" s="22"/>
      <c r="Q32" s="22"/>
    </row>
    <row r="33" spans="2:20" s="429" customFormat="1" ht="11.25" customHeight="1">
      <c r="B33" s="1032" t="s">
        <v>96</v>
      </c>
      <c r="C33" s="1052"/>
      <c r="D33" s="114" t="s">
        <v>123</v>
      </c>
      <c r="E33" s="114" t="s">
        <v>123</v>
      </c>
      <c r="F33" s="114" t="s">
        <v>123</v>
      </c>
      <c r="G33" s="114" t="s">
        <v>123</v>
      </c>
      <c r="H33" s="337"/>
      <c r="I33" s="22"/>
      <c r="J33" s="22"/>
      <c r="K33" s="22"/>
      <c r="L33" s="24"/>
      <c r="M33" s="24"/>
      <c r="N33" s="24"/>
      <c r="O33"/>
      <c r="P33"/>
      <c r="Q33"/>
    </row>
    <row r="34" spans="2:20" s="429" customFormat="1" ht="11.25" customHeight="1">
      <c r="B34" s="1032" t="s">
        <v>100</v>
      </c>
      <c r="C34" s="1052"/>
      <c r="D34" s="114" t="s">
        <v>101</v>
      </c>
      <c r="E34" s="114" t="s">
        <v>101</v>
      </c>
      <c r="F34" s="114" t="s">
        <v>101</v>
      </c>
      <c r="G34" s="114" t="s">
        <v>101</v>
      </c>
      <c r="H34" s="337"/>
      <c r="I34" s="22"/>
      <c r="J34" s="22"/>
      <c r="K34" s="22"/>
      <c r="L34" s="24"/>
      <c r="M34" s="24"/>
      <c r="N34" s="24"/>
      <c r="O34" s="22"/>
      <c r="P34" s="22"/>
      <c r="Q34" s="22"/>
    </row>
    <row r="35" spans="2:20" customFormat="1" ht="59.25" customHeight="1">
      <c r="B35" s="1071" t="s">
        <v>146</v>
      </c>
      <c r="C35" s="121" t="s">
        <v>266</v>
      </c>
      <c r="D35" s="294"/>
      <c r="E35" s="294"/>
      <c r="F35" s="294"/>
      <c r="G35" s="294"/>
      <c r="H35" s="12"/>
      <c r="I35" s="22"/>
      <c r="J35" s="22"/>
      <c r="K35" s="22"/>
      <c r="L35" s="24"/>
      <c r="M35" s="24"/>
      <c r="N35" s="24"/>
    </row>
    <row r="36" spans="2:20" customFormat="1" ht="24.75" customHeight="1">
      <c r="B36" s="1072"/>
      <c r="C36" s="117" t="s">
        <v>147</v>
      </c>
      <c r="D36" s="119">
        <f>Ручки_накладки_Италия_база!D66*скидки_наценки!$D$11*скидки_наценки!$F$11/скидки_наценки!$B$4</f>
        <v>0</v>
      </c>
      <c r="E36" s="119">
        <f>Ручки_накладки_Италия_база!E66*скидки_наценки!$D$11*скидки_наценки!$F$11/скидки_наценки!$B$4</f>
        <v>6360</v>
      </c>
      <c r="F36" s="119">
        <f>Ручки_накладки_Италия_база!F66*скидки_наценки!$D$11*скидки_наценки!$F$11/скидки_наценки!$B$4</f>
        <v>2340</v>
      </c>
      <c r="G36" s="119">
        <f>Ручки_накладки_Италия_база!G66*скидки_наценки!$D$11*скидки_наценки!$F$11/скидки_наценки!$B$4</f>
        <v>850</v>
      </c>
      <c r="H36" s="12"/>
      <c r="I36" s="22"/>
      <c r="J36" s="22"/>
      <c r="K36" s="22"/>
      <c r="L36" s="24"/>
      <c r="M36" s="24"/>
      <c r="N36" s="24"/>
      <c r="O36" s="22"/>
      <c r="P36" s="22"/>
      <c r="Q36" s="22"/>
    </row>
    <row r="37" spans="2:20" customFormat="1" ht="59.25" customHeight="1">
      <c r="B37" s="1072"/>
      <c r="C37" s="577" t="s">
        <v>267</v>
      </c>
      <c r="D37" s="621"/>
      <c r="E37" s="621"/>
      <c r="F37" s="621"/>
      <c r="G37" s="621"/>
      <c r="H37" s="12"/>
      <c r="I37" s="22"/>
      <c r="J37" s="22"/>
      <c r="K37" s="22"/>
      <c r="L37" s="24"/>
      <c r="M37" s="24"/>
      <c r="N37" s="24"/>
    </row>
    <row r="38" spans="2:20" customFormat="1" ht="59.25" customHeight="1">
      <c r="B38" s="1072"/>
      <c r="C38" s="627" t="s">
        <v>268</v>
      </c>
      <c r="D38" s="624"/>
      <c r="E38" s="624"/>
      <c r="F38" s="624"/>
      <c r="G38" s="624"/>
      <c r="H38" s="12"/>
      <c r="I38" s="22"/>
      <c r="J38" s="22"/>
      <c r="K38" s="22"/>
      <c r="L38" s="24"/>
      <c r="M38" s="24"/>
      <c r="N38" s="24"/>
      <c r="O38" s="22"/>
      <c r="P38" s="22"/>
      <c r="Q38" s="22"/>
    </row>
    <row r="39" spans="2:20" customFormat="1" ht="59.25" customHeight="1">
      <c r="B39" s="1072"/>
      <c r="C39" s="627" t="s">
        <v>269</v>
      </c>
      <c r="D39" s="624"/>
      <c r="E39" s="624"/>
      <c r="F39" s="624"/>
      <c r="G39" s="624"/>
      <c r="H39" s="12"/>
      <c r="I39" s="22"/>
      <c r="J39" s="22"/>
      <c r="K39" s="22"/>
      <c r="L39" s="24"/>
      <c r="M39" s="24"/>
      <c r="N39" s="24"/>
    </row>
    <row r="40" spans="2:20" customFormat="1" ht="59.25" customHeight="1">
      <c r="B40" s="1072"/>
      <c r="C40" s="576" t="s">
        <v>270</v>
      </c>
      <c r="D40" s="628"/>
      <c r="E40" s="628"/>
      <c r="F40" s="628"/>
      <c r="G40" s="628"/>
      <c r="H40" s="12"/>
      <c r="I40" s="22"/>
      <c r="J40" s="22"/>
      <c r="K40" s="22"/>
      <c r="L40" s="24"/>
      <c r="M40" s="24"/>
      <c r="N40" s="24"/>
      <c r="O40" s="22"/>
      <c r="P40" s="22"/>
      <c r="Q40" s="22"/>
    </row>
    <row r="41" spans="2:20" customFormat="1" ht="24.75" customHeight="1">
      <c r="B41" s="1072"/>
      <c r="C41" s="117" t="s">
        <v>147</v>
      </c>
      <c r="D41" s="119">
        <f>Ручки_накладки_Италия_база!D71*скидки_наценки!$D$11*скидки_наценки!$F$11/скидки_наценки!$B$4</f>
        <v>5170</v>
      </c>
      <c r="E41" s="119">
        <f>Ручки_накладки_Италия_база!E71*скидки_наценки!$D$11*скидки_наценки!$F$11/скидки_наценки!$B$4</f>
        <v>5850</v>
      </c>
      <c r="F41" s="119">
        <f>Ручки_накладки_Италия_база!F71*скидки_наценки!$D$11*скидки_наценки!$F$11/скидки_наценки!$B$4</f>
        <v>2320</v>
      </c>
      <c r="G41" s="119">
        <f>Ручки_накладки_Италия_база!G71*скидки_наценки!$D$11*скидки_наценки!$F$11/скидки_наценки!$B$4</f>
        <v>830</v>
      </c>
      <c r="H41" s="12"/>
      <c r="I41" s="22"/>
      <c r="J41" s="22"/>
      <c r="K41" s="22"/>
      <c r="L41" s="24"/>
      <c r="M41" s="24"/>
      <c r="N41" s="24"/>
    </row>
    <row r="42" spans="2:20" customFormat="1" ht="59.25" customHeight="1">
      <c r="B42" s="1072"/>
      <c r="C42" s="121" t="s">
        <v>271</v>
      </c>
      <c r="D42" s="294"/>
      <c r="E42" s="294"/>
      <c r="F42" s="294"/>
      <c r="G42" s="294"/>
      <c r="H42" s="12"/>
      <c r="I42" s="22"/>
      <c r="J42" s="22"/>
      <c r="K42" s="22"/>
      <c r="L42" s="24"/>
      <c r="M42" s="24"/>
      <c r="N42" s="24"/>
    </row>
    <row r="43" spans="2:20" customFormat="1" ht="24.75" customHeight="1">
      <c r="B43" s="1073"/>
      <c r="C43" s="117" t="s">
        <v>147</v>
      </c>
      <c r="D43" s="119">
        <f>Ручки_накладки_Италия_база!D73*скидки_наценки!$D$11*скидки_наценки!$F$11/скидки_наценки!$B$4</f>
        <v>6420</v>
      </c>
      <c r="E43" s="119">
        <f>Ручки_накладки_Италия_база!E73*скидки_наценки!$D$11*скидки_наценки!$F$11/скидки_наценки!$B$4</f>
        <v>7090</v>
      </c>
      <c r="F43" s="119">
        <f>Ручки_накладки_Италия_база!F73*скидки_наценки!$D$11*скидки_наценки!$F$11/скидки_наценки!$B$4</f>
        <v>2780</v>
      </c>
      <c r="G43" s="119">
        <f>Ручки_накладки_Италия_база!G73*скидки_наценки!$D$11*скидки_наценки!$F$11/скидки_наценки!$B$4</f>
        <v>1260</v>
      </c>
      <c r="H43" s="12"/>
      <c r="I43" s="22"/>
      <c r="J43" s="22"/>
      <c r="K43" s="22"/>
      <c r="L43" s="24"/>
      <c r="M43" s="24"/>
      <c r="N43" s="24"/>
    </row>
    <row r="44" spans="2:20" s="22" customFormat="1">
      <c r="L44" s="24"/>
      <c r="M44" s="24"/>
      <c r="N44" s="24"/>
    </row>
    <row r="45" spans="2:20" s="22" customFormat="1">
      <c r="M45" s="24"/>
      <c r="N45" s="24"/>
    </row>
    <row r="46" spans="2:20" customFormat="1" ht="15" customHeight="1">
      <c r="B46" s="1126" t="s">
        <v>257</v>
      </c>
      <c r="C46" s="1126"/>
      <c r="D46" s="1060" t="s">
        <v>70</v>
      </c>
      <c r="E46" s="1080"/>
      <c r="F46" s="1080"/>
      <c r="G46" s="1080"/>
      <c r="H46" s="1061"/>
      <c r="I46" s="1047" t="s">
        <v>258</v>
      </c>
      <c r="J46" s="1047"/>
      <c r="K46" s="1047"/>
      <c r="L46" s="1047"/>
      <c r="M46" s="1047"/>
      <c r="N46" s="1047"/>
    </row>
    <row r="47" spans="2:20" customFormat="1" ht="30">
      <c r="B47" s="1126"/>
      <c r="C47" s="1126"/>
      <c r="D47" s="886" t="s">
        <v>718</v>
      </c>
      <c r="E47" s="886" t="s">
        <v>285</v>
      </c>
      <c r="F47" s="268" t="s">
        <v>286</v>
      </c>
      <c r="G47" s="268" t="s">
        <v>287</v>
      </c>
      <c r="H47" s="268" t="s">
        <v>288</v>
      </c>
      <c r="I47" s="887" t="s">
        <v>714</v>
      </c>
      <c r="J47" s="887" t="s">
        <v>715</v>
      </c>
      <c r="K47" s="268" t="s">
        <v>291</v>
      </c>
      <c r="L47" s="268" t="s">
        <v>292</v>
      </c>
      <c r="M47" s="665" t="s">
        <v>293</v>
      </c>
      <c r="N47" s="665" t="s">
        <v>294</v>
      </c>
    </row>
    <row r="48" spans="2:20" s="429" customFormat="1" ht="11.25" customHeight="1">
      <c r="B48" s="1032" t="s">
        <v>96</v>
      </c>
      <c r="C48" s="1052"/>
      <c r="D48" s="114" t="s">
        <v>123</v>
      </c>
      <c r="E48" s="114" t="s">
        <v>123</v>
      </c>
      <c r="F48" s="114" t="s">
        <v>123</v>
      </c>
      <c r="G48" s="114" t="s">
        <v>123</v>
      </c>
      <c r="H48" s="114" t="s">
        <v>123</v>
      </c>
      <c r="I48" s="114" t="s">
        <v>123</v>
      </c>
      <c r="J48" s="114" t="s">
        <v>123</v>
      </c>
      <c r="K48" s="114" t="s">
        <v>123</v>
      </c>
      <c r="L48" s="114" t="s">
        <v>123</v>
      </c>
      <c r="M48" s="114" t="s">
        <v>123</v>
      </c>
      <c r="N48" s="114" t="s">
        <v>123</v>
      </c>
      <c r="O48"/>
      <c r="P48"/>
      <c r="Q48"/>
      <c r="R48"/>
      <c r="S48"/>
      <c r="T48"/>
    </row>
    <row r="49" spans="2:20" s="429" customFormat="1" ht="11.25" customHeight="1">
      <c r="B49" s="1032" t="s">
        <v>100</v>
      </c>
      <c r="C49" s="1052"/>
      <c r="D49" s="114" t="s">
        <v>101</v>
      </c>
      <c r="E49" s="114" t="s">
        <v>101</v>
      </c>
      <c r="F49" s="114" t="s">
        <v>101</v>
      </c>
      <c r="G49" s="114" t="s">
        <v>101</v>
      </c>
      <c r="H49" s="114" t="s">
        <v>101</v>
      </c>
      <c r="I49" s="114" t="s">
        <v>101</v>
      </c>
      <c r="J49" s="114" t="s">
        <v>101</v>
      </c>
      <c r="K49" s="114" t="s">
        <v>101</v>
      </c>
      <c r="L49" s="114" t="s">
        <v>101</v>
      </c>
      <c r="M49" s="114" t="s">
        <v>101</v>
      </c>
      <c r="N49" s="114" t="s">
        <v>101</v>
      </c>
      <c r="O49"/>
      <c r="P49"/>
      <c r="Q49"/>
      <c r="R49"/>
      <c r="S49"/>
      <c r="T49"/>
    </row>
    <row r="50" spans="2:20" customFormat="1" ht="59.25" customHeight="1">
      <c r="B50" s="1071" t="s">
        <v>146</v>
      </c>
      <c r="C50" s="574" t="s">
        <v>266</v>
      </c>
      <c r="D50" s="621"/>
      <c r="E50" s="621"/>
      <c r="F50" s="689"/>
      <c r="G50" s="621"/>
      <c r="H50" s="689"/>
      <c r="I50" s="621"/>
      <c r="J50" s="574"/>
      <c r="K50" s="621"/>
      <c r="L50" s="621"/>
      <c r="M50" s="621"/>
      <c r="N50" s="621"/>
    </row>
    <row r="51" spans="2:20" customFormat="1" ht="59.25" customHeight="1">
      <c r="B51" s="1072"/>
      <c r="C51" s="317" t="s">
        <v>295</v>
      </c>
      <c r="D51" s="628"/>
      <c r="E51" s="628"/>
      <c r="F51" s="690"/>
      <c r="G51" s="691"/>
      <c r="H51" s="628"/>
      <c r="I51" s="628"/>
      <c r="J51" s="576"/>
      <c r="K51" s="628"/>
      <c r="L51" s="628"/>
      <c r="M51" s="628"/>
      <c r="N51" s="628"/>
    </row>
    <row r="52" spans="2:20" customFormat="1" ht="24.75" customHeight="1">
      <c r="B52" s="1072"/>
      <c r="C52" s="117" t="s">
        <v>147</v>
      </c>
      <c r="D52" s="119">
        <f>Ручки_накладки_Италия_база!D82*скидки_наценки!$D$11*скидки_наценки!$F$11/скидки_наценки!$B$4</f>
        <v>10760</v>
      </c>
      <c r="E52" s="119">
        <f>Ручки_накладки_Италия_база!E82*скидки_наценки!$D$11*скидки_наценки!$F$11/скидки_наценки!$B$4</f>
        <v>14250</v>
      </c>
      <c r="F52" s="119">
        <f>Ручки_накладки_Италия_база!F82*скидки_наценки!$D$11*скидки_наценки!$F$11/скидки_наценки!$B$4</f>
        <v>6250</v>
      </c>
      <c r="G52" s="119">
        <f>Ручки_накладки_Италия_база!G82*скидки_наценки!$D$11*скидки_наценки!$F$11/скидки_наценки!$B$4</f>
        <v>10720</v>
      </c>
      <c r="H52" s="119">
        <f>Ручки_накладки_Италия_база!H82*скидки_наценки!$D$11*скидки_наценки!$F$11/скидки_наценки!$B$4</f>
        <v>14550</v>
      </c>
      <c r="I52" s="119">
        <f>Ручки_накладки_Италия_база!I82*скидки_наценки!$D$11*скидки_наценки!$F$11/скидки_наценки!$B$4</f>
        <v>6100</v>
      </c>
      <c r="J52" s="119">
        <f>Ручки_накладки_Италия_база!J82*скидки_наценки!$D$11*скидки_наценки!$F$11/скидки_наценки!$B$4</f>
        <v>3830</v>
      </c>
      <c r="K52" s="119">
        <f>Ручки_накладки_Италия_база!K82*скидки_наценки!$D$11*скидки_наценки!$F$11/скидки_наценки!$B$4</f>
        <v>5260</v>
      </c>
      <c r="L52" s="119">
        <f>Ручки_накладки_Италия_база!L82*скидки_наценки!$D$11*скидки_наценки!$F$11/скидки_наценки!$B$4</f>
        <v>2650</v>
      </c>
      <c r="M52" s="119">
        <f>Ручки_накладки_Италия_база!M82*скидки_наценки!$D$11*скидки_наценки!$F$11/скидки_наценки!$B$4</f>
        <v>0</v>
      </c>
      <c r="N52" s="119">
        <f>Ручки_накладки_Италия_база!N82*скидки_наценки!$D$11*скидки_наценки!$F$11/скидки_наценки!$B$4</f>
        <v>0</v>
      </c>
    </row>
    <row r="53" spans="2:20" customFormat="1" ht="59.25" customHeight="1">
      <c r="B53" s="1072"/>
      <c r="C53" s="115" t="s">
        <v>267</v>
      </c>
      <c r="D53" s="294"/>
      <c r="E53" s="294"/>
      <c r="F53" s="653"/>
      <c r="G53" s="294"/>
      <c r="H53" s="653"/>
      <c r="I53" s="294"/>
      <c r="J53" s="115"/>
      <c r="K53" s="294"/>
      <c r="L53" s="294"/>
      <c r="M53" s="294"/>
      <c r="N53" s="294"/>
    </row>
    <row r="54" spans="2:20" customFormat="1" ht="24.75" customHeight="1">
      <c r="B54" s="1072"/>
      <c r="C54" s="117" t="s">
        <v>147</v>
      </c>
      <c r="D54" s="119">
        <f>Ручки_накладки_Италия_база!D84*скидки_наценки!$D$11*скидки_наценки!$F$11/скидки_наценки!$B$4</f>
        <v>10760</v>
      </c>
      <c r="E54" s="119">
        <f>Ручки_накладки_Италия_база!E84*скидки_наценки!$D$11*скидки_наценки!$F$11/скидки_наценки!$B$4</f>
        <v>14250</v>
      </c>
      <c r="F54" s="119">
        <f>Ручки_накладки_Италия_база!F84*скидки_наценки!$D$11*скидки_наценки!$F$11/скидки_наценки!$B$4</f>
        <v>6250</v>
      </c>
      <c r="G54" s="119">
        <f>Ручки_накладки_Италия_база!G84*скидки_наценки!$D$11*скидки_наценки!$F$11/скидки_наценки!$B$4</f>
        <v>0</v>
      </c>
      <c r="H54" s="119">
        <f>Ручки_накладки_Италия_база!H84*скидки_наценки!$D$11*скидки_наценки!$F$11/скидки_наценки!$B$4</f>
        <v>13950</v>
      </c>
      <c r="I54" s="119">
        <f>Ручки_накладки_Италия_база!I84*скидки_наценки!$D$11*скидки_наценки!$F$11/скидки_наценки!$B$4</f>
        <v>6100</v>
      </c>
      <c r="J54" s="119">
        <f>Ручки_накладки_Италия_база!J84*скидки_наценки!$D$11*скидки_наценки!$F$11/скидки_наценки!$B$4</f>
        <v>3830</v>
      </c>
      <c r="K54" s="119">
        <f>Ручки_накладки_Италия_база!K84*скидки_наценки!$D$11*скидки_наценки!$F$11/скидки_наценки!$B$4</f>
        <v>5490</v>
      </c>
      <c r="L54" s="119">
        <f>Ручки_накладки_Италия_база!L84*скидки_наценки!$D$11*скидки_наценки!$F$11/скидки_наценки!$B$4</f>
        <v>2650</v>
      </c>
      <c r="M54" s="119">
        <f>Ручки_накладки_Италия_база!M84*скидки_наценки!$D$11*скидки_наценки!$F$11/скидки_наценки!$B$4</f>
        <v>0</v>
      </c>
      <c r="N54" s="119">
        <f>Ручки_накладки_Италия_база!N84*скидки_наценки!$D$11*скидки_наценки!$F$11/скидки_наценки!$B$4</f>
        <v>0</v>
      </c>
    </row>
    <row r="55" spans="2:20" customFormat="1" ht="59.25" customHeight="1">
      <c r="B55" s="1072"/>
      <c r="C55" s="574" t="s">
        <v>296</v>
      </c>
      <c r="D55" s="621"/>
      <c r="E55" s="621"/>
      <c r="F55" s="689"/>
      <c r="G55" s="689"/>
      <c r="H55" s="689"/>
      <c r="I55" s="621"/>
      <c r="J55" s="574"/>
      <c r="K55" s="621"/>
      <c r="L55" s="621"/>
      <c r="M55" s="621"/>
      <c r="N55" s="621"/>
    </row>
    <row r="56" spans="2:20" customFormat="1" ht="59.25" customHeight="1">
      <c r="B56" s="1072"/>
      <c r="C56" s="576" t="s">
        <v>297</v>
      </c>
      <c r="D56" s="691"/>
      <c r="E56" s="628"/>
      <c r="F56" s="691"/>
      <c r="G56" s="691"/>
      <c r="H56" s="691"/>
      <c r="I56" s="628"/>
      <c r="J56" s="576"/>
      <c r="K56" s="628"/>
      <c r="L56" s="628"/>
      <c r="M56" s="628"/>
      <c r="N56" s="628"/>
    </row>
    <row r="57" spans="2:20" customFormat="1" ht="24.75" customHeight="1">
      <c r="B57" s="1072"/>
      <c r="C57" s="117" t="s">
        <v>147</v>
      </c>
      <c r="D57" s="119">
        <f>Ручки_накладки_Италия_база!D87*скидки_наценки!$D$11*скидки_наценки!$F$11/скидки_наценки!$B$4</f>
        <v>9070</v>
      </c>
      <c r="E57" s="119">
        <f>Ручки_накладки_Италия_база!E87*скидки_наценки!$D$11*скидки_наценки!$F$11/скидки_наценки!$B$4</f>
        <v>0</v>
      </c>
      <c r="F57" s="119">
        <f>Ручки_накладки_Италия_база!F87*скидки_наценки!$D$11*скидки_наценки!$F$11/скидки_наценки!$B$4</f>
        <v>5300</v>
      </c>
      <c r="G57" s="119">
        <f>Ручки_накладки_Италия_база!G87*скидки_наценки!$D$11*скидки_наценки!$F$11/скидки_наценки!$B$4</f>
        <v>8940</v>
      </c>
      <c r="H57" s="119">
        <f>Ручки_накладки_Италия_база!H87*скидки_наценки!$D$11*скидки_наценки!$F$11/скидки_наценки!$B$4</f>
        <v>11800</v>
      </c>
      <c r="I57" s="119">
        <f>Ручки_накладки_Италия_база!I87*скидки_наценки!$D$11*скидки_наценки!$F$11/скидки_наценки!$B$4</f>
        <v>5090</v>
      </c>
      <c r="J57" s="119">
        <f>Ручки_накладки_Италия_база!J87*скидки_наценки!$D$11*скидки_наценки!$F$11/скидки_наценки!$B$4</f>
        <v>3180</v>
      </c>
      <c r="K57" s="119">
        <f>Ручки_накладки_Италия_база!K87*скидки_наценки!$D$11*скидки_наценки!$F$11/скидки_наценки!$B$4</f>
        <v>0</v>
      </c>
      <c r="L57" s="119">
        <f>Ручки_накладки_Италия_база!L87*скидки_наценки!$D$11*скидки_наценки!$F$11/скидки_наценки!$B$4</f>
        <v>0</v>
      </c>
      <c r="M57" s="119">
        <f>Ручки_накладки_Италия_база!M87*скидки_наценки!$D$11*скидки_наценки!$F$11/скидки_наценки!$B$4</f>
        <v>0</v>
      </c>
      <c r="N57" s="119">
        <f>Ручки_накладки_Италия_база!N87*скидки_наценки!$D$11*скидки_наценки!$F$11/скидки_наценки!$B$4</f>
        <v>0</v>
      </c>
    </row>
    <row r="58" spans="2:20" customFormat="1" ht="59.25" customHeight="1">
      <c r="B58" s="1072"/>
      <c r="C58" s="121" t="s">
        <v>298</v>
      </c>
      <c r="D58" s="294"/>
      <c r="E58" s="294"/>
      <c r="F58" s="294"/>
      <c r="G58" s="294"/>
      <c r="H58" s="294"/>
      <c r="I58" s="294"/>
      <c r="J58" s="121"/>
      <c r="K58" s="294"/>
      <c r="L58" s="294"/>
      <c r="M58" s="294"/>
      <c r="N58" s="294"/>
    </row>
    <row r="59" spans="2:20" customFormat="1" ht="24.75" customHeight="1">
      <c r="B59" s="1072"/>
      <c r="C59" s="117" t="s">
        <v>147</v>
      </c>
      <c r="D59" s="119">
        <f>Ручки_накладки_Италия_база!D89*скидки_наценки!$D$11*скидки_наценки!$F$11/скидки_наценки!$B$4</f>
        <v>0</v>
      </c>
      <c r="E59" s="119">
        <f>Ручки_накладки_Италия_база!E89*скидки_наценки!$D$11*скидки_наценки!$F$11/скидки_наценки!$B$4</f>
        <v>0</v>
      </c>
      <c r="F59" s="119">
        <f>Ручки_накладки_Италия_база!F89*скидки_наценки!$D$11*скидки_наценки!$F$11/скидки_наценки!$B$4</f>
        <v>0</v>
      </c>
      <c r="G59" s="119">
        <f>Ручки_накладки_Италия_база!G89*скидки_наценки!$D$11*скидки_наценки!$F$11/скидки_наценки!$B$4</f>
        <v>8820</v>
      </c>
      <c r="H59" s="119">
        <f>Ручки_накладки_Италия_база!H89*скидки_наценки!$D$11*скидки_наценки!$F$11/скидки_наценки!$B$4</f>
        <v>11710</v>
      </c>
      <c r="I59" s="119">
        <f>Ручки_накладки_Италия_база!I89*скидки_наценки!$D$11*скидки_наценки!$F$11/скидки_наценки!$B$4</f>
        <v>0</v>
      </c>
      <c r="J59" s="119">
        <f>Ручки_накладки_Италия_база!J89*скидки_наценки!$D$11*скидки_наценки!$F$11/скидки_наценки!$B$4</f>
        <v>0</v>
      </c>
      <c r="K59" s="119">
        <f>Ручки_накладки_Италия_база!K89*скидки_наценки!$D$11*скидки_наценки!$F$11/скидки_наценки!$B$4</f>
        <v>0</v>
      </c>
      <c r="L59" s="119">
        <f>Ручки_накладки_Италия_база!L89*скидки_наценки!$D$11*скидки_наценки!$F$11/скидки_наценки!$B$4</f>
        <v>0</v>
      </c>
      <c r="M59" s="119">
        <f>Ручки_накладки_Италия_база!M89*скидки_наценки!$D$11*скидки_наценки!$F$11/скидки_наценки!$B$4</f>
        <v>4800</v>
      </c>
      <c r="N59" s="119">
        <f>Ручки_накладки_Италия_база!N89*скидки_наценки!$D$11*скидки_наценки!$F$11/скидки_наценки!$B$4</f>
        <v>2650</v>
      </c>
    </row>
    <row r="60" spans="2:20" customFormat="1" ht="59.25" customHeight="1">
      <c r="B60" s="1072"/>
      <c r="C60" s="121" t="s">
        <v>299</v>
      </c>
      <c r="D60" s="294"/>
      <c r="E60" s="294"/>
      <c r="F60" s="294"/>
      <c r="G60" s="294"/>
      <c r="H60" s="294"/>
      <c r="I60" s="294"/>
      <c r="J60" s="121"/>
      <c r="K60" s="294"/>
      <c r="L60" s="294"/>
      <c r="M60" s="294"/>
      <c r="N60" s="294"/>
    </row>
    <row r="61" spans="2:20" customFormat="1" ht="24.75" customHeight="1">
      <c r="B61" s="1073"/>
      <c r="C61" s="117" t="s">
        <v>147</v>
      </c>
      <c r="D61" s="119">
        <f>Ручки_накладки_Италия_база!D91*скидки_наценки!$D$11*скидки_наценки!$F$11/скидки_наценки!$B$4</f>
        <v>0</v>
      </c>
      <c r="E61" s="119">
        <f>Ручки_накладки_Италия_база!E91*скидки_наценки!$D$11*скидки_наценки!$F$11/скидки_наценки!$B$4</f>
        <v>0</v>
      </c>
      <c r="F61" s="119">
        <f>Ручки_накладки_Италия_база!F91*скидки_наценки!$D$11*скидки_наценки!$F$11/скидки_наценки!$B$4</f>
        <v>0</v>
      </c>
      <c r="G61" s="119">
        <f>Ручки_накладки_Италия_база!G91*скидки_наценки!$D$11*скидки_наценки!$F$11/скидки_наценки!$B$4</f>
        <v>8820</v>
      </c>
      <c r="H61" s="119">
        <f>Ручки_накладки_Италия_база!H91*скидки_наценки!$D$11*скидки_наценки!$F$11/скидки_наценки!$B$4</f>
        <v>11220</v>
      </c>
      <c r="I61" s="119">
        <f>Ручки_накладки_Италия_база!I91*скидки_наценки!$D$11*скидки_наценки!$F$11/скидки_наценки!$B$4</f>
        <v>0</v>
      </c>
      <c r="J61" s="119">
        <f>Ручки_накладки_Италия_база!J91*скидки_наценки!$D$11*скидки_наценки!$F$11/скидки_наценки!$B$4</f>
        <v>0</v>
      </c>
      <c r="K61" s="119">
        <f>Ручки_накладки_Италия_база!K91*скидки_наценки!$D$11*скидки_наценки!$F$11/скидки_наценки!$B$4</f>
        <v>0</v>
      </c>
      <c r="L61" s="119">
        <f>Ручки_накладки_Италия_база!L91*скидки_наценки!$D$11*скидки_наценки!$F$11/скидки_наценки!$B$4</f>
        <v>0</v>
      </c>
      <c r="M61" s="119">
        <f>Ручки_накладки_Италия_база!M91*скидки_наценки!$D$11*скидки_наценки!$F$11/скидки_наценки!$B$4</f>
        <v>4620</v>
      </c>
      <c r="N61" s="119">
        <f>Ручки_накладки_Италия_база!N91*скидки_наценки!$D$11*скидки_наценки!$F$11/скидки_наценки!$B$4</f>
        <v>2650</v>
      </c>
    </row>
    <row r="62" spans="2:20" customFormat="1" ht="9" customHeight="1">
      <c r="B62" s="692"/>
      <c r="C62" s="270"/>
      <c r="D62" s="271"/>
      <c r="E62" s="271"/>
      <c r="F62" s="271"/>
      <c r="G62" s="271"/>
      <c r="H62" s="271"/>
      <c r="I62" s="271"/>
      <c r="J62" s="271"/>
      <c r="K62" s="271"/>
      <c r="L62" s="271"/>
      <c r="M62" s="271"/>
      <c r="N62" s="271"/>
    </row>
    <row r="63" spans="2:20" ht="21">
      <c r="C63" s="660" t="s">
        <v>300</v>
      </c>
    </row>
  </sheetData>
  <mergeCells count="25">
    <mergeCell ref="B50:B61"/>
    <mergeCell ref="I21:I23"/>
    <mergeCell ref="J21:J23"/>
    <mergeCell ref="B2:C3"/>
    <mergeCell ref="B17:C18"/>
    <mergeCell ref="B31:C32"/>
    <mergeCell ref="B46:C47"/>
    <mergeCell ref="B34:C34"/>
    <mergeCell ref="D46:H46"/>
    <mergeCell ref="I46:N46"/>
    <mergeCell ref="B48:C48"/>
    <mergeCell ref="B49:C49"/>
    <mergeCell ref="B35:B43"/>
    <mergeCell ref="B19:C19"/>
    <mergeCell ref="B20:C20"/>
    <mergeCell ref="D31:E31"/>
    <mergeCell ref="F31:G31"/>
    <mergeCell ref="B33:C33"/>
    <mergeCell ref="B21:B28"/>
    <mergeCell ref="D2:H2"/>
    <mergeCell ref="I2:J2"/>
    <mergeCell ref="B4:C4"/>
    <mergeCell ref="B5:C5"/>
    <mergeCell ref="I17:J17"/>
    <mergeCell ref="B6:B14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3" firstPageNumber="55" orientation="landscape" useFirstPageNumber="1" r:id="rId1"/>
  <headerFooter>
    <oddFooter>&amp;L&amp;P&amp;R&amp;36&amp;G</oddFooter>
  </headerFooter>
  <rowBreaks count="2" manualBreakCount="2">
    <brk id="28" max="13" man="1"/>
    <brk id="45" max="13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FFC000"/>
  </sheetPr>
  <dimension ref="B1:AA217"/>
  <sheetViews>
    <sheetView view="pageBreakPreview" zoomScale="85" zoomScaleNormal="100" workbookViewId="0">
      <pane xSplit="3" ySplit="1" topLeftCell="D2" activePane="bottomRight" state="frozen"/>
      <selection pane="topRight"/>
      <selection pane="bottomLeft"/>
      <selection pane="bottomRight" activeCell="B4" sqref="B4:C5"/>
    </sheetView>
  </sheetViews>
  <sheetFormatPr defaultColWidth="27.28515625" defaultRowHeight="15" outlineLevelRow="1"/>
  <cols>
    <col min="1" max="1" width="2.7109375" style="24" customWidth="1"/>
    <col min="2" max="2" width="5.140625" style="24" customWidth="1"/>
    <col min="3" max="3" width="28.7109375" style="24" customWidth="1"/>
    <col min="4" max="4" width="20.7109375" style="24" customWidth="1"/>
    <col min="5" max="5" width="23.7109375" style="24" customWidth="1"/>
    <col min="6" max="8" width="26.28515625" style="24" customWidth="1"/>
    <col min="9" max="14" width="16.7109375" style="24" customWidth="1"/>
    <col min="15" max="15" width="18.5703125" style="24" customWidth="1"/>
    <col min="16" max="16" width="17.5703125" style="24" customWidth="1"/>
    <col min="17" max="17" width="11.5703125" style="24" customWidth="1"/>
    <col min="18" max="18" width="11.42578125" style="24" customWidth="1"/>
    <col min="19" max="19" width="16.5703125" style="24" customWidth="1"/>
    <col min="20" max="20" width="10.85546875" style="24" customWidth="1"/>
    <col min="21" max="16384" width="27.28515625" style="24"/>
  </cols>
  <sheetData>
    <row r="1" spans="2:18" s="21" customFormat="1">
      <c r="B1" s="3" t="s">
        <v>20</v>
      </c>
    </row>
    <row r="2" spans="2:18" hidden="1" outlineLevel="1"/>
    <row r="3" spans="2:18" ht="18.75" hidden="1" outlineLevel="1">
      <c r="C3" s="587" t="s">
        <v>694</v>
      </c>
      <c r="D3" s="588"/>
      <c r="E3" s="588"/>
      <c r="F3" s="588"/>
      <c r="G3" s="588"/>
      <c r="H3" s="588"/>
      <c r="I3" s="588"/>
      <c r="J3" s="657" t="s">
        <v>302</v>
      </c>
      <c r="K3" s="307">
        <v>1.1000000000000001</v>
      </c>
    </row>
    <row r="4" spans="2:18" customFormat="1" ht="15" hidden="1" customHeight="1" outlineLevel="1">
      <c r="B4" s="1126" t="s">
        <v>257</v>
      </c>
      <c r="C4" s="1126"/>
      <c r="D4" s="1060" t="s">
        <v>70</v>
      </c>
      <c r="E4" s="1080"/>
      <c r="F4" s="1080"/>
      <c r="G4" s="1080"/>
      <c r="H4" s="1061"/>
      <c r="I4" s="1047" t="s">
        <v>272</v>
      </c>
      <c r="J4" s="1047"/>
      <c r="K4" s="24"/>
      <c r="L4" s="368" t="s">
        <v>303</v>
      </c>
      <c r="N4" s="24"/>
      <c r="R4" s="24"/>
    </row>
    <row r="5" spans="2:18" customFormat="1" ht="30" hidden="1" outlineLevel="1">
      <c r="B5" s="1126"/>
      <c r="C5" s="1126"/>
      <c r="D5" s="889" t="s">
        <v>695</v>
      </c>
      <c r="E5" s="890" t="s">
        <v>696</v>
      </c>
      <c r="F5" s="889" t="s">
        <v>697</v>
      </c>
      <c r="G5" s="889" t="s">
        <v>698</v>
      </c>
      <c r="H5" s="889" t="s">
        <v>699</v>
      </c>
      <c r="I5" s="891" t="s">
        <v>700</v>
      </c>
      <c r="J5" s="889" t="s">
        <v>701</v>
      </c>
      <c r="K5" s="24"/>
      <c r="L5" s="268" t="s">
        <v>259</v>
      </c>
      <c r="M5" s="268" t="s">
        <v>260</v>
      </c>
      <c r="N5" s="268" t="s">
        <v>261</v>
      </c>
      <c r="O5" s="268" t="s">
        <v>262</v>
      </c>
      <c r="P5" s="268" t="s">
        <v>263</v>
      </c>
      <c r="Q5" s="658" t="s">
        <v>264</v>
      </c>
      <c r="R5" s="268" t="s">
        <v>265</v>
      </c>
    </row>
    <row r="6" spans="2:18" s="429" customFormat="1" ht="11.25" hidden="1" customHeight="1" outlineLevel="1">
      <c r="B6" s="1032" t="s">
        <v>96</v>
      </c>
      <c r="C6" s="1052"/>
      <c r="D6" s="114" t="s">
        <v>123</v>
      </c>
      <c r="E6" s="114" t="s">
        <v>123</v>
      </c>
      <c r="F6" s="114" t="s">
        <v>123</v>
      </c>
      <c r="G6" s="114" t="s">
        <v>123</v>
      </c>
      <c r="H6" s="114" t="s">
        <v>123</v>
      </c>
      <c r="I6" s="114" t="s">
        <v>123</v>
      </c>
      <c r="J6" s="114" t="s">
        <v>123</v>
      </c>
      <c r="K6" s="24"/>
      <c r="L6" s="659"/>
      <c r="M6" s="659"/>
      <c r="N6" s="244"/>
      <c r="O6" s="659"/>
      <c r="P6" s="659"/>
      <c r="Q6" s="244"/>
      <c r="R6" s="244"/>
    </row>
    <row r="7" spans="2:18" s="429" customFormat="1" ht="11.25" hidden="1" customHeight="1" outlineLevel="1">
      <c r="B7" s="1032" t="s">
        <v>100</v>
      </c>
      <c r="C7" s="1052"/>
      <c r="D7" s="114" t="s">
        <v>101</v>
      </c>
      <c r="E7" s="114" t="s">
        <v>101</v>
      </c>
      <c r="F7" s="114" t="s">
        <v>101</v>
      </c>
      <c r="G7" s="114" t="s">
        <v>101</v>
      </c>
      <c r="H7" s="114" t="s">
        <v>101</v>
      </c>
      <c r="I7" s="114" t="s">
        <v>102</v>
      </c>
      <c r="J7" s="114" t="s">
        <v>102</v>
      </c>
      <c r="K7" s="24"/>
      <c r="L7" s="659"/>
      <c r="M7" s="659"/>
      <c r="N7" s="244"/>
      <c r="O7" s="294"/>
      <c r="P7" s="659"/>
      <c r="Q7" s="244"/>
      <c r="R7" s="244"/>
    </row>
    <row r="8" spans="2:18" customFormat="1" hidden="1" outlineLevel="1">
      <c r="B8" s="1071" t="s">
        <v>146</v>
      </c>
      <c r="C8" s="121" t="s">
        <v>266</v>
      </c>
      <c r="D8" s="294"/>
      <c r="E8" s="294"/>
      <c r="F8" s="294"/>
      <c r="G8" s="294"/>
      <c r="H8" s="294"/>
      <c r="I8" s="121"/>
      <c r="J8" s="294"/>
      <c r="K8" s="24"/>
      <c r="L8" s="294"/>
      <c r="M8" s="294"/>
      <c r="N8" s="244"/>
      <c r="O8" s="294"/>
      <c r="P8" s="294"/>
      <c r="Q8" s="244"/>
      <c r="R8" s="244"/>
    </row>
    <row r="9" spans="2:18" s="650" customFormat="1" ht="21" hidden="1" outlineLevel="1">
      <c r="B9" s="1072"/>
      <c r="C9" s="117" t="s">
        <v>147</v>
      </c>
      <c r="D9" s="888">
        <v>5430</v>
      </c>
      <c r="E9" s="888">
        <v>5430</v>
      </c>
      <c r="F9" s="888">
        <v>6110</v>
      </c>
      <c r="G9" s="594">
        <v>6170</v>
      </c>
      <c r="H9" s="119"/>
      <c r="I9" s="594">
        <v>2290</v>
      </c>
      <c r="J9" s="594">
        <v>850</v>
      </c>
      <c r="K9" s="660"/>
      <c r="L9" s="661">
        <v>4480</v>
      </c>
      <c r="M9" s="661">
        <v>4480</v>
      </c>
      <c r="N9" s="662">
        <v>5046</v>
      </c>
      <c r="O9" s="661">
        <v>5012</v>
      </c>
      <c r="P9" s="661"/>
      <c r="Q9" s="668">
        <v>1887</v>
      </c>
      <c r="R9" s="668">
        <v>700</v>
      </c>
    </row>
    <row r="10" spans="2:18" customFormat="1" hidden="1" outlineLevel="1">
      <c r="B10" s="1072"/>
      <c r="C10" s="115" t="s">
        <v>267</v>
      </c>
      <c r="D10" s="294"/>
      <c r="E10" s="294"/>
      <c r="F10" s="294"/>
      <c r="G10" s="294"/>
      <c r="H10" s="294"/>
      <c r="I10" s="115"/>
      <c r="J10" s="294"/>
      <c r="K10" s="24"/>
      <c r="L10" s="294"/>
      <c r="M10" s="294"/>
      <c r="N10" s="244"/>
      <c r="O10" s="294"/>
      <c r="P10" s="294"/>
      <c r="Q10" s="412"/>
      <c r="R10" s="244"/>
    </row>
    <row r="11" spans="2:18" customFormat="1" hidden="1" outlineLevel="1">
      <c r="B11" s="1072"/>
      <c r="C11" s="121" t="s">
        <v>268</v>
      </c>
      <c r="D11" s="294"/>
      <c r="E11" s="294"/>
      <c r="F11" s="294"/>
      <c r="G11" s="294"/>
      <c r="H11" s="294"/>
      <c r="I11" s="121"/>
      <c r="J11" s="294"/>
      <c r="K11" s="24"/>
      <c r="L11" s="294"/>
      <c r="M11" s="294"/>
      <c r="N11" s="244"/>
      <c r="O11" s="659"/>
      <c r="P11" s="294"/>
      <c r="Q11" s="412"/>
      <c r="R11" s="244"/>
    </row>
    <row r="12" spans="2:18" customFormat="1" hidden="1" outlineLevel="1">
      <c r="B12" s="1072"/>
      <c r="C12" s="121" t="s">
        <v>269</v>
      </c>
      <c r="D12" s="294"/>
      <c r="E12" s="294"/>
      <c r="F12" s="294"/>
      <c r="G12" s="294"/>
      <c r="H12" s="294"/>
      <c r="I12" s="121"/>
      <c r="J12" s="294"/>
      <c r="K12" s="24"/>
      <c r="L12" s="294"/>
      <c r="M12" s="294"/>
      <c r="N12" s="244"/>
      <c r="O12" s="294"/>
      <c r="P12" s="294"/>
      <c r="Q12" s="412"/>
      <c r="R12" s="244"/>
    </row>
    <row r="13" spans="2:18" customFormat="1" hidden="1" outlineLevel="1">
      <c r="B13" s="1072"/>
      <c r="C13" s="121" t="s">
        <v>270</v>
      </c>
      <c r="D13" s="294"/>
      <c r="E13" s="294"/>
      <c r="F13" s="294"/>
      <c r="G13" s="294"/>
      <c r="H13" s="294"/>
      <c r="I13" s="121"/>
      <c r="J13" s="294"/>
      <c r="K13" s="24"/>
      <c r="L13" s="294"/>
      <c r="M13" s="294"/>
      <c r="N13" s="244"/>
      <c r="O13" s="294"/>
      <c r="P13" s="294"/>
      <c r="Q13" s="412"/>
      <c r="R13" s="244"/>
    </row>
    <row r="14" spans="2:18" customFormat="1" ht="21" hidden="1" outlineLevel="1">
      <c r="B14" s="1072"/>
      <c r="C14" s="117" t="s">
        <v>147</v>
      </c>
      <c r="D14" s="888">
        <v>4970</v>
      </c>
      <c r="E14" s="888">
        <v>4970</v>
      </c>
      <c r="F14" s="888">
        <v>5490</v>
      </c>
      <c r="G14" s="888">
        <v>5630</v>
      </c>
      <c r="H14" s="594">
        <v>6160</v>
      </c>
      <c r="I14" s="594">
        <v>2260</v>
      </c>
      <c r="J14" s="594">
        <v>850</v>
      </c>
      <c r="K14" s="24"/>
      <c r="L14" s="294">
        <v>4110</v>
      </c>
      <c r="M14" s="294">
        <v>4110</v>
      </c>
      <c r="N14" s="244">
        <v>4530</v>
      </c>
      <c r="O14" s="244">
        <v>4648</v>
      </c>
      <c r="P14" s="294">
        <v>4530</v>
      </c>
      <c r="Q14" s="412">
        <v>1865</v>
      </c>
      <c r="R14" s="668">
        <v>683</v>
      </c>
    </row>
    <row r="15" spans="2:18" customFormat="1" hidden="1" outlineLevel="1">
      <c r="B15" s="1072"/>
      <c r="C15" s="121" t="s">
        <v>271</v>
      </c>
      <c r="D15" s="294"/>
      <c r="E15" s="294"/>
      <c r="F15" s="294"/>
      <c r="G15" s="294"/>
      <c r="H15" s="294"/>
      <c r="I15" s="121"/>
      <c r="J15" s="294"/>
      <c r="K15" s="24"/>
      <c r="L15" s="294"/>
      <c r="M15" s="294"/>
      <c r="N15" s="244"/>
      <c r="O15" s="294"/>
      <c r="P15" s="294"/>
      <c r="Q15" s="412"/>
      <c r="R15" s="244"/>
    </row>
    <row r="16" spans="2:18" customFormat="1" ht="21" hidden="1" outlineLevel="1">
      <c r="B16" s="1073"/>
      <c r="C16" s="117" t="s">
        <v>147</v>
      </c>
      <c r="D16" s="888">
        <v>6420</v>
      </c>
      <c r="E16" s="119"/>
      <c r="F16" s="119"/>
      <c r="G16" s="119"/>
      <c r="H16" s="119"/>
      <c r="I16" s="594">
        <v>2780</v>
      </c>
      <c r="J16" s="888">
        <v>1260</v>
      </c>
      <c r="K16" s="24"/>
      <c r="L16" s="294">
        <v>5303</v>
      </c>
      <c r="M16" s="294"/>
      <c r="N16" s="244"/>
      <c r="O16" s="294"/>
      <c r="P16" s="294"/>
      <c r="Q16" s="412">
        <v>2296</v>
      </c>
      <c r="R16" s="668">
        <v>1042</v>
      </c>
    </row>
    <row r="17" spans="2:21" hidden="1" outlineLevel="1">
      <c r="D17" s="170"/>
      <c r="E17" s="170"/>
      <c r="F17" s="170"/>
      <c r="G17" s="170"/>
      <c r="H17" s="170"/>
      <c r="I17" s="170"/>
      <c r="J17" s="170"/>
    </row>
    <row r="18" spans="2:21" s="22" customFormat="1" hidden="1" outlineLevel="1">
      <c r="K18" s="24"/>
      <c r="N18" s="24"/>
      <c r="Q18" s="24"/>
      <c r="R18" s="24"/>
    </row>
    <row r="19" spans="2:21" customFormat="1" ht="15" hidden="1" customHeight="1" outlineLevel="1">
      <c r="B19" s="1126" t="s">
        <v>257</v>
      </c>
      <c r="C19" s="1126"/>
      <c r="D19" s="266" t="s">
        <v>70</v>
      </c>
      <c r="E19" s="266" t="s">
        <v>272</v>
      </c>
      <c r="F19" s="266" t="s">
        <v>70</v>
      </c>
      <c r="G19" s="266" t="s">
        <v>272</v>
      </c>
      <c r="H19" s="266" t="s">
        <v>70</v>
      </c>
      <c r="I19" s="1131" t="s">
        <v>272</v>
      </c>
      <c r="J19" s="1132"/>
      <c r="K19" s="24"/>
      <c r="N19" s="24"/>
      <c r="O19" s="24"/>
      <c r="Q19" s="21" t="s">
        <v>303</v>
      </c>
      <c r="R19" s="24"/>
    </row>
    <row r="20" spans="2:21" customFormat="1" ht="30" hidden="1" outlineLevel="1">
      <c r="B20" s="1126"/>
      <c r="C20" s="1126"/>
      <c r="D20" s="651" t="s">
        <v>273</v>
      </c>
      <c r="E20" s="89" t="s">
        <v>274</v>
      </c>
      <c r="F20" s="651" t="s">
        <v>275</v>
      </c>
      <c r="G20" s="89" t="s">
        <v>276</v>
      </c>
      <c r="H20" s="294" t="s">
        <v>277</v>
      </c>
      <c r="I20" s="294" t="s">
        <v>278</v>
      </c>
      <c r="J20" s="294" t="s">
        <v>279</v>
      </c>
      <c r="K20" s="24"/>
      <c r="L20" s="651" t="s">
        <v>273</v>
      </c>
      <c r="M20" s="89" t="s">
        <v>274</v>
      </c>
      <c r="N20" s="89" t="s">
        <v>275</v>
      </c>
      <c r="O20" s="89" t="s">
        <v>276</v>
      </c>
      <c r="P20" s="294" t="s">
        <v>277</v>
      </c>
      <c r="Q20" s="294" t="s">
        <v>278</v>
      </c>
      <c r="R20" s="294" t="s">
        <v>279</v>
      </c>
    </row>
    <row r="21" spans="2:21" s="429" customFormat="1" ht="11.25" hidden="1" customHeight="1" outlineLevel="1">
      <c r="B21" s="1032" t="s">
        <v>96</v>
      </c>
      <c r="C21" s="1052"/>
      <c r="D21" s="114" t="s">
        <v>123</v>
      </c>
      <c r="E21" s="114" t="s">
        <v>123</v>
      </c>
      <c r="F21" s="114" t="s">
        <v>123</v>
      </c>
      <c r="G21" s="114" t="s">
        <v>123</v>
      </c>
      <c r="H21" s="114" t="s">
        <v>123</v>
      </c>
      <c r="I21" s="114" t="s">
        <v>123</v>
      </c>
      <c r="J21" s="114" t="s">
        <v>123</v>
      </c>
      <c r="K21" s="24"/>
      <c r="L21" s="659"/>
      <c r="M21" s="659"/>
      <c r="N21" s="244"/>
      <c r="O21" s="244"/>
      <c r="P21" s="659"/>
      <c r="Q21" s="244"/>
      <c r="R21" s="244"/>
      <c r="S21"/>
      <c r="T21"/>
      <c r="U21"/>
    </row>
    <row r="22" spans="2:21" s="429" customFormat="1" ht="11.25" hidden="1" customHeight="1" outlineLevel="1">
      <c r="B22" s="1032" t="s">
        <v>100</v>
      </c>
      <c r="C22" s="1052"/>
      <c r="D22" s="114" t="s">
        <v>101</v>
      </c>
      <c r="E22" s="114" t="s">
        <v>101</v>
      </c>
      <c r="F22" s="114" t="s">
        <v>101</v>
      </c>
      <c r="G22" s="114" t="s">
        <v>101</v>
      </c>
      <c r="H22" s="114" t="s">
        <v>101</v>
      </c>
      <c r="I22" s="114" t="s">
        <v>101</v>
      </c>
      <c r="J22" s="114" t="s">
        <v>101</v>
      </c>
      <c r="K22" s="24"/>
      <c r="L22" s="659"/>
      <c r="M22" s="659"/>
      <c r="N22" s="244"/>
      <c r="O22" s="663"/>
      <c r="P22" s="659"/>
      <c r="Q22" s="244"/>
      <c r="R22" s="244"/>
      <c r="S22"/>
      <c r="T22"/>
      <c r="U22"/>
    </row>
    <row r="23" spans="2:21" customFormat="1" hidden="1" outlineLevel="1">
      <c r="B23" s="1071" t="s">
        <v>146</v>
      </c>
      <c r="C23" s="115" t="s">
        <v>267</v>
      </c>
      <c r="D23" s="294"/>
      <c r="E23" s="294"/>
      <c r="F23" s="294"/>
      <c r="G23" s="294"/>
      <c r="H23" s="294"/>
      <c r="I23" s="1120"/>
      <c r="J23" s="1120"/>
      <c r="K23" s="24"/>
      <c r="L23" s="294"/>
      <c r="M23" s="294"/>
      <c r="N23" s="244"/>
      <c r="O23" s="244"/>
      <c r="P23" s="294"/>
      <c r="Q23" s="244"/>
      <c r="R23" s="244"/>
    </row>
    <row r="24" spans="2:21" customFormat="1" hidden="1" outlineLevel="1">
      <c r="B24" s="1072"/>
      <c r="C24" s="121" t="s">
        <v>268</v>
      </c>
      <c r="D24" s="294"/>
      <c r="E24" s="294"/>
      <c r="F24" s="294"/>
      <c r="G24" s="294"/>
      <c r="H24" s="294"/>
      <c r="I24" s="1121"/>
      <c r="J24" s="1121"/>
      <c r="K24" s="24"/>
      <c r="L24" s="294"/>
      <c r="M24" s="294"/>
      <c r="N24" s="244"/>
      <c r="O24" s="663"/>
      <c r="P24" s="294"/>
      <c r="Q24" s="244"/>
      <c r="R24" s="244"/>
    </row>
    <row r="25" spans="2:21" customFormat="1" hidden="1" outlineLevel="1">
      <c r="B25" s="1072"/>
      <c r="C25" s="121" t="s">
        <v>269</v>
      </c>
      <c r="D25" s="294"/>
      <c r="E25" s="294"/>
      <c r="F25" s="294"/>
      <c r="G25" s="294"/>
      <c r="H25" s="294"/>
      <c r="I25" s="1122"/>
      <c r="J25" s="1122"/>
      <c r="K25" s="24"/>
      <c r="L25" s="294"/>
      <c r="M25" s="294"/>
      <c r="N25" s="244"/>
      <c r="O25" s="244"/>
      <c r="P25" s="294"/>
      <c r="Q25" s="244"/>
      <c r="R25" s="244"/>
    </row>
    <row r="26" spans="2:21" customFormat="1" ht="21" hidden="1" outlineLevel="1">
      <c r="B26" s="1072"/>
      <c r="C26" s="117" t="s">
        <v>147</v>
      </c>
      <c r="D26" s="888">
        <v>8690</v>
      </c>
      <c r="E26" s="888">
        <v>3540</v>
      </c>
      <c r="F26" s="888">
        <v>8820</v>
      </c>
      <c r="G26" s="888">
        <v>3540</v>
      </c>
      <c r="H26" s="888">
        <v>4930</v>
      </c>
      <c r="I26" s="888">
        <v>2570</v>
      </c>
      <c r="J26" s="888">
        <v>2370</v>
      </c>
      <c r="K26" s="24"/>
      <c r="L26" s="294">
        <v>7179</v>
      </c>
      <c r="M26" s="294">
        <v>2929</v>
      </c>
      <c r="N26" s="244">
        <v>7291</v>
      </c>
      <c r="O26" s="663">
        <v>2929</v>
      </c>
      <c r="P26" s="294">
        <v>4066</v>
      </c>
      <c r="Q26" s="412">
        <v>2124</v>
      </c>
      <c r="R26" s="412">
        <v>1960</v>
      </c>
    </row>
    <row r="27" spans="2:21" customFormat="1" hidden="1" outlineLevel="1">
      <c r="B27" s="1072"/>
      <c r="C27" s="121" t="s">
        <v>270</v>
      </c>
      <c r="D27" s="294"/>
      <c r="E27" s="294"/>
      <c r="F27" s="294"/>
      <c r="G27" s="294"/>
      <c r="H27" s="294"/>
      <c r="I27" s="294"/>
      <c r="J27" s="121"/>
      <c r="K27" s="24"/>
      <c r="L27" s="294"/>
      <c r="M27" s="294"/>
      <c r="N27" s="244"/>
      <c r="O27" s="244"/>
      <c r="P27" s="294"/>
      <c r="Q27" s="244"/>
      <c r="R27" s="244"/>
    </row>
    <row r="28" spans="2:21" customFormat="1" ht="21" hidden="1" outlineLevel="1">
      <c r="B28" s="1072"/>
      <c r="C28" s="117" t="s">
        <v>147</v>
      </c>
      <c r="D28" s="888">
        <v>9750</v>
      </c>
      <c r="E28" s="888">
        <v>4100</v>
      </c>
      <c r="F28" s="888">
        <v>9880</v>
      </c>
      <c r="G28" s="888">
        <v>4100</v>
      </c>
      <c r="H28" s="119"/>
      <c r="I28" s="119"/>
      <c r="J28" s="119"/>
      <c r="K28" s="24"/>
      <c r="L28" s="294">
        <v>8058</v>
      </c>
      <c r="M28" s="294">
        <v>3388</v>
      </c>
      <c r="N28" s="244">
        <v>8159</v>
      </c>
      <c r="O28" s="663">
        <v>3388</v>
      </c>
      <c r="P28" s="294"/>
      <c r="Q28" s="244"/>
      <c r="R28" s="244"/>
    </row>
    <row r="29" spans="2:21" customFormat="1" hidden="1" outlineLevel="1">
      <c r="B29" s="1072"/>
      <c r="C29" s="121" t="s">
        <v>271</v>
      </c>
      <c r="D29" s="294"/>
      <c r="E29" s="294"/>
      <c r="F29" s="294"/>
      <c r="G29" s="294"/>
      <c r="H29" s="294"/>
      <c r="I29" s="294"/>
      <c r="J29" s="121"/>
      <c r="K29" s="24"/>
      <c r="L29" s="294"/>
      <c r="M29" s="294"/>
      <c r="N29" s="244"/>
      <c r="O29" s="294"/>
      <c r="P29" s="294"/>
      <c r="Q29" s="244"/>
      <c r="R29" s="244"/>
    </row>
    <row r="30" spans="2:21" customFormat="1" ht="21" hidden="1" outlineLevel="1">
      <c r="B30" s="1073"/>
      <c r="C30" s="117" t="s">
        <v>147</v>
      </c>
      <c r="D30" s="888">
        <v>10460</v>
      </c>
      <c r="E30" s="888">
        <v>4480</v>
      </c>
      <c r="F30" s="888">
        <v>10930</v>
      </c>
      <c r="G30" s="888">
        <v>4480</v>
      </c>
      <c r="H30" s="119"/>
      <c r="I30" s="119"/>
      <c r="J30" s="119"/>
      <c r="K30" s="24"/>
      <c r="L30" s="294">
        <v>8646</v>
      </c>
      <c r="M30" s="294">
        <v>3702</v>
      </c>
      <c r="N30" s="244">
        <v>9033</v>
      </c>
      <c r="O30" s="294">
        <v>3702</v>
      </c>
      <c r="P30" s="294"/>
      <c r="Q30" s="244"/>
      <c r="R30" s="244"/>
    </row>
    <row r="31" spans="2:21" ht="18.75" hidden="1" outlineLevel="1">
      <c r="C31" s="587" t="s">
        <v>301</v>
      </c>
      <c r="D31" s="588"/>
      <c r="E31" s="588"/>
      <c r="F31" s="588"/>
      <c r="G31" s="588"/>
      <c r="H31" s="588"/>
      <c r="I31" s="588"/>
      <c r="J31" s="657" t="s">
        <v>302</v>
      </c>
      <c r="K31" s="307">
        <v>1.1000000000000001</v>
      </c>
    </row>
    <row r="32" spans="2:21" customFormat="1" ht="15" hidden="1" customHeight="1" outlineLevel="1">
      <c r="B32" s="1126" t="s">
        <v>257</v>
      </c>
      <c r="C32" s="1126"/>
      <c r="D32" s="1060" t="s">
        <v>70</v>
      </c>
      <c r="E32" s="1080"/>
      <c r="F32" s="1080"/>
      <c r="G32" s="1080"/>
      <c r="H32" s="1061"/>
      <c r="I32" s="1047" t="s">
        <v>272</v>
      </c>
      <c r="J32" s="1047"/>
      <c r="K32" s="24"/>
      <c r="L32" s="368" t="s">
        <v>303</v>
      </c>
      <c r="N32" s="24"/>
      <c r="R32" s="24"/>
    </row>
    <row r="33" spans="2:18" customFormat="1" ht="30" hidden="1" outlineLevel="1">
      <c r="B33" s="1126"/>
      <c r="C33" s="1126"/>
      <c r="D33" s="268" t="s">
        <v>259</v>
      </c>
      <c r="E33" s="267" t="s">
        <v>260</v>
      </c>
      <c r="F33" s="268" t="s">
        <v>261</v>
      </c>
      <c r="G33" s="268" t="s">
        <v>262</v>
      </c>
      <c r="H33" s="268" t="s">
        <v>263</v>
      </c>
      <c r="I33" s="658" t="s">
        <v>264</v>
      </c>
      <c r="J33" s="268" t="s">
        <v>265</v>
      </c>
      <c r="K33" s="24"/>
      <c r="L33" s="268" t="s">
        <v>259</v>
      </c>
      <c r="M33" s="268" t="s">
        <v>260</v>
      </c>
      <c r="N33" s="268" t="s">
        <v>261</v>
      </c>
      <c r="O33" s="268" t="s">
        <v>262</v>
      </c>
      <c r="P33" s="268" t="s">
        <v>263</v>
      </c>
      <c r="Q33" s="658" t="s">
        <v>264</v>
      </c>
      <c r="R33" s="268" t="s">
        <v>265</v>
      </c>
    </row>
    <row r="34" spans="2:18" s="429" customFormat="1" ht="11.25" hidden="1" customHeight="1" outlineLevel="1">
      <c r="B34" s="1032" t="s">
        <v>96</v>
      </c>
      <c r="C34" s="1052"/>
      <c r="D34" s="114" t="s">
        <v>123</v>
      </c>
      <c r="E34" s="114" t="s">
        <v>123</v>
      </c>
      <c r="F34" s="114" t="s">
        <v>123</v>
      </c>
      <c r="G34" s="114" t="s">
        <v>123</v>
      </c>
      <c r="H34" s="114" t="s">
        <v>123</v>
      </c>
      <c r="I34" s="114" t="s">
        <v>123</v>
      </c>
      <c r="J34" s="114" t="s">
        <v>123</v>
      </c>
      <c r="K34" s="24"/>
      <c r="L34" s="659"/>
      <c r="M34" s="659"/>
      <c r="N34" s="244"/>
      <c r="O34" s="659"/>
      <c r="P34" s="659"/>
      <c r="Q34" s="244"/>
      <c r="R34" s="244"/>
    </row>
    <row r="35" spans="2:18" s="429" customFormat="1" ht="11.25" hidden="1" customHeight="1" outlineLevel="1">
      <c r="B35" s="1032" t="s">
        <v>100</v>
      </c>
      <c r="C35" s="1052"/>
      <c r="D35" s="114" t="s">
        <v>101</v>
      </c>
      <c r="E35" s="114" t="s">
        <v>101</v>
      </c>
      <c r="F35" s="114" t="s">
        <v>101</v>
      </c>
      <c r="G35" s="114" t="s">
        <v>101</v>
      </c>
      <c r="H35" s="114" t="s">
        <v>101</v>
      </c>
      <c r="I35" s="114" t="s">
        <v>102</v>
      </c>
      <c r="J35" s="114" t="s">
        <v>102</v>
      </c>
      <c r="K35" s="24"/>
      <c r="L35" s="659"/>
      <c r="M35" s="659"/>
      <c r="N35" s="244"/>
      <c r="O35" s="294"/>
      <c r="P35" s="659"/>
      <c r="Q35" s="244"/>
      <c r="R35" s="244"/>
    </row>
    <row r="36" spans="2:18" customFormat="1" hidden="1" outlineLevel="1">
      <c r="B36" s="1071" t="s">
        <v>146</v>
      </c>
      <c r="C36" s="121" t="s">
        <v>266</v>
      </c>
      <c r="D36" s="294"/>
      <c r="E36" s="294"/>
      <c r="F36" s="294"/>
      <c r="G36" s="294"/>
      <c r="H36" s="294"/>
      <c r="I36" s="121"/>
      <c r="J36" s="294"/>
      <c r="K36" s="24"/>
      <c r="L36" s="294"/>
      <c r="M36" s="294"/>
      <c r="N36" s="244"/>
      <c r="O36" s="294"/>
      <c r="P36" s="294"/>
      <c r="Q36" s="244"/>
      <c r="R36" s="244"/>
    </row>
    <row r="37" spans="2:18" s="650" customFormat="1" ht="21" hidden="1" outlineLevel="1">
      <c r="B37" s="1072"/>
      <c r="C37" s="117" t="s">
        <v>147</v>
      </c>
      <c r="D37" s="594">
        <v>5430</v>
      </c>
      <c r="E37" s="594">
        <v>5430</v>
      </c>
      <c r="F37" s="594">
        <v>6110</v>
      </c>
      <c r="G37" s="594">
        <v>6070</v>
      </c>
      <c r="H37" s="119"/>
      <c r="I37" s="655">
        <v>2075</v>
      </c>
      <c r="J37" s="594">
        <v>830</v>
      </c>
      <c r="K37" s="660"/>
      <c r="L37" s="661">
        <v>4480</v>
      </c>
      <c r="M37" s="661">
        <v>4480</v>
      </c>
      <c r="N37" s="662">
        <v>5046</v>
      </c>
      <c r="O37" s="661">
        <v>5012</v>
      </c>
      <c r="P37" s="661"/>
      <c r="Q37" s="668">
        <v>1887</v>
      </c>
      <c r="R37" s="668">
        <v>700</v>
      </c>
    </row>
    <row r="38" spans="2:18" customFormat="1" hidden="1" outlineLevel="1">
      <c r="B38" s="1072"/>
      <c r="C38" s="115" t="s">
        <v>267</v>
      </c>
      <c r="D38" s="294"/>
      <c r="E38" s="294"/>
      <c r="F38" s="294"/>
      <c r="G38" s="294"/>
      <c r="H38" s="294"/>
      <c r="I38" s="115"/>
      <c r="J38" s="294"/>
      <c r="K38" s="24"/>
      <c r="L38" s="294"/>
      <c r="M38" s="294"/>
      <c r="N38" s="244"/>
      <c r="O38" s="294"/>
      <c r="P38" s="294"/>
      <c r="Q38" s="412"/>
      <c r="R38" s="244"/>
    </row>
    <row r="39" spans="2:18" customFormat="1" hidden="1" outlineLevel="1">
      <c r="B39" s="1072"/>
      <c r="C39" s="121" t="s">
        <v>268</v>
      </c>
      <c r="D39" s="294"/>
      <c r="E39" s="294"/>
      <c r="F39" s="294"/>
      <c r="G39" s="294"/>
      <c r="H39" s="294"/>
      <c r="I39" s="121"/>
      <c r="J39" s="294"/>
      <c r="K39" s="24"/>
      <c r="L39" s="294"/>
      <c r="M39" s="294"/>
      <c r="N39" s="244"/>
      <c r="O39" s="659"/>
      <c r="P39" s="294"/>
      <c r="Q39" s="412"/>
      <c r="R39" s="244"/>
    </row>
    <row r="40" spans="2:18" customFormat="1" hidden="1" outlineLevel="1">
      <c r="B40" s="1072"/>
      <c r="C40" s="121" t="s">
        <v>269</v>
      </c>
      <c r="D40" s="294"/>
      <c r="E40" s="294"/>
      <c r="F40" s="294"/>
      <c r="G40" s="294"/>
      <c r="H40" s="294"/>
      <c r="I40" s="121"/>
      <c r="J40" s="294"/>
      <c r="K40" s="24"/>
      <c r="L40" s="294"/>
      <c r="M40" s="294"/>
      <c r="N40" s="244"/>
      <c r="O40" s="294"/>
      <c r="P40" s="294"/>
      <c r="Q40" s="412"/>
      <c r="R40" s="244"/>
    </row>
    <row r="41" spans="2:18" customFormat="1" hidden="1" outlineLevel="1">
      <c r="B41" s="1072"/>
      <c r="C41" s="121" t="s">
        <v>270</v>
      </c>
      <c r="D41" s="294"/>
      <c r="E41" s="294"/>
      <c r="F41" s="294"/>
      <c r="G41" s="294"/>
      <c r="H41" s="294"/>
      <c r="I41" s="121"/>
      <c r="J41" s="294"/>
      <c r="K41" s="24"/>
      <c r="L41" s="294"/>
      <c r="M41" s="294"/>
      <c r="N41" s="244"/>
      <c r="O41" s="294"/>
      <c r="P41" s="294"/>
      <c r="Q41" s="412"/>
      <c r="R41" s="244"/>
    </row>
    <row r="42" spans="2:18" customFormat="1" ht="21" hidden="1" outlineLevel="1">
      <c r="B42" s="1072"/>
      <c r="C42" s="117" t="s">
        <v>147</v>
      </c>
      <c r="D42" s="594">
        <v>4970</v>
      </c>
      <c r="E42" s="594">
        <v>4970</v>
      </c>
      <c r="F42" s="594">
        <v>5490</v>
      </c>
      <c r="G42" s="594">
        <v>5630</v>
      </c>
      <c r="H42" s="594">
        <v>5490</v>
      </c>
      <c r="I42" s="655">
        <v>2050</v>
      </c>
      <c r="J42" s="594">
        <v>830</v>
      </c>
      <c r="K42" s="24"/>
      <c r="L42" s="294">
        <v>4110</v>
      </c>
      <c r="M42" s="294">
        <v>4110</v>
      </c>
      <c r="N42" s="244">
        <v>4530</v>
      </c>
      <c r="O42" s="244">
        <v>4648</v>
      </c>
      <c r="P42" s="294">
        <v>4530</v>
      </c>
      <c r="Q42" s="412">
        <v>1865</v>
      </c>
      <c r="R42" s="668">
        <v>683</v>
      </c>
    </row>
    <row r="43" spans="2:18" customFormat="1" hidden="1" outlineLevel="1">
      <c r="B43" s="1072"/>
      <c r="C43" s="121" t="s">
        <v>271</v>
      </c>
      <c r="D43" s="294"/>
      <c r="E43" s="294"/>
      <c r="F43" s="294"/>
      <c r="G43" s="294"/>
      <c r="H43" s="294"/>
      <c r="I43" s="121"/>
      <c r="J43" s="294"/>
      <c r="K43" s="24"/>
      <c r="L43" s="294"/>
      <c r="M43" s="294"/>
      <c r="N43" s="244"/>
      <c r="O43" s="294"/>
      <c r="P43" s="294"/>
      <c r="Q43" s="412"/>
      <c r="R43" s="244"/>
    </row>
    <row r="44" spans="2:18" customFormat="1" ht="21" hidden="1" outlineLevel="1">
      <c r="B44" s="1073"/>
      <c r="C44" s="117" t="s">
        <v>147</v>
      </c>
      <c r="D44" s="594">
        <v>6420</v>
      </c>
      <c r="E44" s="119"/>
      <c r="F44" s="119"/>
      <c r="G44" s="119"/>
      <c r="H44" s="119"/>
      <c r="I44" s="655">
        <v>2525</v>
      </c>
      <c r="J44" s="594">
        <v>1260</v>
      </c>
      <c r="K44" s="24"/>
      <c r="L44" s="294">
        <v>5303</v>
      </c>
      <c r="M44" s="294"/>
      <c r="N44" s="244"/>
      <c r="O44" s="294"/>
      <c r="P44" s="294"/>
      <c r="Q44" s="412">
        <v>2296</v>
      </c>
      <c r="R44" s="668">
        <v>1042</v>
      </c>
    </row>
    <row r="45" spans="2:18" hidden="1" outlineLevel="1">
      <c r="D45" s="170"/>
      <c r="E45" s="170"/>
      <c r="F45" s="170"/>
      <c r="G45" s="170"/>
      <c r="H45" s="170"/>
      <c r="I45" s="170"/>
      <c r="J45" s="170"/>
    </row>
    <row r="46" spans="2:18" s="22" customFormat="1" hidden="1" outlineLevel="1">
      <c r="K46" s="24"/>
      <c r="N46" s="24"/>
      <c r="Q46" s="24"/>
      <c r="R46" s="24"/>
    </row>
    <row r="47" spans="2:18" customFormat="1" ht="15" hidden="1" customHeight="1" outlineLevel="1">
      <c r="B47" s="1126" t="s">
        <v>257</v>
      </c>
      <c r="C47" s="1126"/>
      <c r="D47" s="266" t="s">
        <v>70</v>
      </c>
      <c r="E47" s="266" t="s">
        <v>272</v>
      </c>
      <c r="F47" s="266" t="s">
        <v>70</v>
      </c>
      <c r="G47" s="266" t="s">
        <v>272</v>
      </c>
      <c r="H47" s="266" t="s">
        <v>70</v>
      </c>
      <c r="I47" s="1131" t="s">
        <v>272</v>
      </c>
      <c r="J47" s="1132"/>
      <c r="K47" s="24"/>
      <c r="N47" s="24"/>
      <c r="O47" s="24"/>
      <c r="Q47" s="21" t="s">
        <v>303</v>
      </c>
      <c r="R47" s="24"/>
    </row>
    <row r="48" spans="2:18" customFormat="1" ht="30" hidden="1" outlineLevel="1">
      <c r="B48" s="1126"/>
      <c r="C48" s="1126"/>
      <c r="D48" s="651" t="s">
        <v>273</v>
      </c>
      <c r="E48" s="89" t="s">
        <v>274</v>
      </c>
      <c r="F48" s="651" t="s">
        <v>275</v>
      </c>
      <c r="G48" s="89" t="s">
        <v>276</v>
      </c>
      <c r="H48" s="294" t="s">
        <v>277</v>
      </c>
      <c r="I48" s="294" t="s">
        <v>278</v>
      </c>
      <c r="J48" s="294" t="s">
        <v>279</v>
      </c>
      <c r="K48" s="24"/>
      <c r="L48" s="651" t="s">
        <v>273</v>
      </c>
      <c r="M48" s="89" t="s">
        <v>274</v>
      </c>
      <c r="N48" s="89" t="s">
        <v>275</v>
      </c>
      <c r="O48" s="89" t="s">
        <v>276</v>
      </c>
      <c r="P48" s="294" t="s">
        <v>277</v>
      </c>
      <c r="Q48" s="294" t="s">
        <v>278</v>
      </c>
      <c r="R48" s="294" t="s">
        <v>279</v>
      </c>
    </row>
    <row r="49" spans="2:27" s="429" customFormat="1" ht="11.25" hidden="1" customHeight="1" outlineLevel="1">
      <c r="B49" s="1032" t="s">
        <v>96</v>
      </c>
      <c r="C49" s="1052"/>
      <c r="D49" s="114" t="s">
        <v>123</v>
      </c>
      <c r="E49" s="114" t="s">
        <v>123</v>
      </c>
      <c r="F49" s="114" t="s">
        <v>123</v>
      </c>
      <c r="G49" s="114" t="s">
        <v>123</v>
      </c>
      <c r="H49" s="114" t="s">
        <v>123</v>
      </c>
      <c r="I49" s="114" t="s">
        <v>123</v>
      </c>
      <c r="J49" s="114" t="s">
        <v>123</v>
      </c>
      <c r="K49" s="24"/>
      <c r="L49" s="659"/>
      <c r="M49" s="659"/>
      <c r="N49" s="244"/>
      <c r="O49" s="244"/>
      <c r="P49" s="659"/>
      <c r="Q49" s="244"/>
      <c r="R49" s="244"/>
      <c r="S49"/>
      <c r="T49"/>
      <c r="U49"/>
    </row>
    <row r="50" spans="2:27" s="429" customFormat="1" ht="11.25" hidden="1" customHeight="1" outlineLevel="1">
      <c r="B50" s="1032" t="s">
        <v>100</v>
      </c>
      <c r="C50" s="1052"/>
      <c r="D50" s="114" t="s">
        <v>101</v>
      </c>
      <c r="E50" s="114" t="s">
        <v>101</v>
      </c>
      <c r="F50" s="114" t="s">
        <v>101</v>
      </c>
      <c r="G50" s="114" t="s">
        <v>101</v>
      </c>
      <c r="H50" s="114" t="s">
        <v>101</v>
      </c>
      <c r="I50" s="114" t="s">
        <v>101</v>
      </c>
      <c r="J50" s="114" t="s">
        <v>101</v>
      </c>
      <c r="K50" s="24"/>
      <c r="L50" s="659"/>
      <c r="M50" s="659"/>
      <c r="N50" s="244"/>
      <c r="O50" s="663"/>
      <c r="P50" s="659"/>
      <c r="Q50" s="244"/>
      <c r="R50" s="244"/>
      <c r="S50"/>
      <c r="T50"/>
      <c r="U50"/>
    </row>
    <row r="51" spans="2:27" customFormat="1" hidden="1" outlineLevel="1">
      <c r="B51" s="1071" t="s">
        <v>146</v>
      </c>
      <c r="C51" s="115" t="s">
        <v>267</v>
      </c>
      <c r="D51" s="294"/>
      <c r="E51" s="294"/>
      <c r="F51" s="294"/>
      <c r="G51" s="294"/>
      <c r="H51" s="294"/>
      <c r="I51" s="1120"/>
      <c r="J51" s="1120"/>
      <c r="K51" s="24"/>
      <c r="L51" s="294"/>
      <c r="M51" s="294"/>
      <c r="N51" s="244"/>
      <c r="O51" s="244"/>
      <c r="P51" s="294"/>
      <c r="Q51" s="244"/>
      <c r="R51" s="244"/>
    </row>
    <row r="52" spans="2:27" customFormat="1" hidden="1" outlineLevel="1">
      <c r="B52" s="1072"/>
      <c r="C52" s="121" t="s">
        <v>268</v>
      </c>
      <c r="D52" s="294"/>
      <c r="E52" s="294"/>
      <c r="F52" s="294"/>
      <c r="G52" s="294"/>
      <c r="H52" s="294"/>
      <c r="I52" s="1121"/>
      <c r="J52" s="1121"/>
      <c r="K52" s="24"/>
      <c r="L52" s="294"/>
      <c r="M52" s="294"/>
      <c r="N52" s="244"/>
      <c r="O52" s="663"/>
      <c r="P52" s="294"/>
      <c r="Q52" s="244"/>
      <c r="R52" s="244"/>
    </row>
    <row r="53" spans="2:27" customFormat="1" hidden="1" outlineLevel="1">
      <c r="B53" s="1072"/>
      <c r="C53" s="121" t="s">
        <v>269</v>
      </c>
      <c r="D53" s="294"/>
      <c r="E53" s="294"/>
      <c r="F53" s="294"/>
      <c r="G53" s="294"/>
      <c r="H53" s="294"/>
      <c r="I53" s="1122"/>
      <c r="J53" s="1122"/>
      <c r="K53" s="24"/>
      <c r="L53" s="294"/>
      <c r="M53" s="294"/>
      <c r="N53" s="244"/>
      <c r="O53" s="244"/>
      <c r="P53" s="294"/>
      <c r="Q53" s="244"/>
      <c r="R53" s="244"/>
    </row>
    <row r="54" spans="2:27" customFormat="1" ht="21" hidden="1" outlineLevel="1">
      <c r="B54" s="1072"/>
      <c r="C54" s="117" t="s">
        <v>147</v>
      </c>
      <c r="D54" s="594">
        <v>8690</v>
      </c>
      <c r="E54" s="594">
        <v>3540</v>
      </c>
      <c r="F54" s="594">
        <v>8820</v>
      </c>
      <c r="G54" s="594">
        <v>3540</v>
      </c>
      <c r="H54" s="594">
        <v>4930</v>
      </c>
      <c r="I54" s="594">
        <v>2570</v>
      </c>
      <c r="J54" s="594">
        <v>2370</v>
      </c>
      <c r="K54" s="24"/>
      <c r="L54" s="294">
        <v>7179</v>
      </c>
      <c r="M54" s="294">
        <v>2929</v>
      </c>
      <c r="N54" s="244">
        <v>7291</v>
      </c>
      <c r="O54" s="663">
        <v>2929</v>
      </c>
      <c r="P54" s="294">
        <v>4066</v>
      </c>
      <c r="Q54" s="412">
        <v>2124</v>
      </c>
      <c r="R54" s="412">
        <v>1960</v>
      </c>
    </row>
    <row r="55" spans="2:27" customFormat="1" hidden="1" outlineLevel="1">
      <c r="B55" s="1072"/>
      <c r="C55" s="121" t="s">
        <v>270</v>
      </c>
      <c r="D55" s="294"/>
      <c r="E55" s="294"/>
      <c r="F55" s="294"/>
      <c r="G55" s="294"/>
      <c r="H55" s="294"/>
      <c r="I55" s="294"/>
      <c r="J55" s="121"/>
      <c r="K55" s="24"/>
      <c r="L55" s="294"/>
      <c r="M55" s="294"/>
      <c r="N55" s="244"/>
      <c r="O55" s="244"/>
      <c r="P55" s="294"/>
      <c r="Q55" s="244"/>
      <c r="R55" s="244"/>
    </row>
    <row r="56" spans="2:27" customFormat="1" ht="21" hidden="1" outlineLevel="1">
      <c r="B56" s="1072"/>
      <c r="C56" s="117" t="s">
        <v>147</v>
      </c>
      <c r="D56" s="594">
        <v>9750</v>
      </c>
      <c r="E56" s="594">
        <v>4100</v>
      </c>
      <c r="F56" s="594">
        <v>9880</v>
      </c>
      <c r="G56" s="594">
        <v>4100</v>
      </c>
      <c r="H56" s="119"/>
      <c r="I56" s="119"/>
      <c r="J56" s="119"/>
      <c r="K56" s="24"/>
      <c r="L56" s="294">
        <v>8058</v>
      </c>
      <c r="M56" s="294">
        <v>3388</v>
      </c>
      <c r="N56" s="244">
        <v>8159</v>
      </c>
      <c r="O56" s="663">
        <v>3388</v>
      </c>
      <c r="P56" s="294"/>
      <c r="Q56" s="244"/>
      <c r="R56" s="244"/>
    </row>
    <row r="57" spans="2:27" customFormat="1" hidden="1" outlineLevel="1">
      <c r="B57" s="1072"/>
      <c r="C57" s="121" t="s">
        <v>271</v>
      </c>
      <c r="D57" s="294"/>
      <c r="E57" s="294"/>
      <c r="F57" s="294"/>
      <c r="G57" s="294"/>
      <c r="H57" s="294"/>
      <c r="I57" s="294"/>
      <c r="J57" s="121"/>
      <c r="K57" s="24"/>
      <c r="L57" s="294"/>
      <c r="M57" s="294"/>
      <c r="N57" s="244"/>
      <c r="O57" s="294"/>
      <c r="P57" s="294"/>
      <c r="Q57" s="244"/>
      <c r="R57" s="244"/>
    </row>
    <row r="58" spans="2:27" customFormat="1" ht="21" hidden="1" outlineLevel="1">
      <c r="B58" s="1073"/>
      <c r="C58" s="117" t="s">
        <v>147</v>
      </c>
      <c r="D58" s="594">
        <v>10460</v>
      </c>
      <c r="E58" s="594">
        <v>4480</v>
      </c>
      <c r="F58" s="594">
        <v>10930</v>
      </c>
      <c r="G58" s="594">
        <v>4480</v>
      </c>
      <c r="H58" s="119"/>
      <c r="I58" s="119"/>
      <c r="J58" s="119"/>
      <c r="K58" s="24"/>
      <c r="L58" s="294">
        <v>8646</v>
      </c>
      <c r="M58" s="294">
        <v>3702</v>
      </c>
      <c r="N58" s="244">
        <v>9033</v>
      </c>
      <c r="O58" s="294">
        <v>3702</v>
      </c>
      <c r="P58" s="294"/>
      <c r="Q58" s="244"/>
      <c r="R58" s="244"/>
    </row>
    <row r="59" spans="2:27" hidden="1" outlineLevel="1"/>
    <row r="60" spans="2:27" s="22" customFormat="1" hidden="1" outlineLevel="1">
      <c r="L60" s="24"/>
      <c r="M60" s="24"/>
      <c r="N60" s="24"/>
    </row>
    <row r="61" spans="2:27" customFormat="1" ht="15" hidden="1" customHeight="1" outlineLevel="1">
      <c r="B61" s="1126" t="s">
        <v>257</v>
      </c>
      <c r="C61" s="1126"/>
      <c r="D61" s="1060" t="s">
        <v>70</v>
      </c>
      <c r="E61" s="1080"/>
      <c r="F61" s="1047" t="s">
        <v>272</v>
      </c>
      <c r="G61" s="1047"/>
      <c r="H61" s="389"/>
      <c r="K61" s="22"/>
      <c r="L61" s="368" t="s">
        <v>303</v>
      </c>
      <c r="M61" s="368"/>
      <c r="N61" s="24"/>
      <c r="P61" s="1126" t="s">
        <v>257</v>
      </c>
      <c r="Q61" s="1126"/>
      <c r="R61" s="1060" t="s">
        <v>70</v>
      </c>
      <c r="S61" s="1080"/>
      <c r="T61" s="1047" t="s">
        <v>272</v>
      </c>
      <c r="U61" s="1047"/>
      <c r="V61" s="389"/>
      <c r="Y61" s="22"/>
      <c r="Z61" s="368" t="s">
        <v>303</v>
      </c>
      <c r="AA61" s="368"/>
    </row>
    <row r="62" spans="2:27" customFormat="1" hidden="1" outlineLevel="1">
      <c r="B62" s="1126"/>
      <c r="C62" s="1126"/>
      <c r="D62" s="268" t="s">
        <v>280</v>
      </c>
      <c r="E62" s="268" t="s">
        <v>281</v>
      </c>
      <c r="F62" s="889" t="s">
        <v>702</v>
      </c>
      <c r="G62" s="889" t="s">
        <v>703</v>
      </c>
      <c r="H62" s="652"/>
      <c r="J62" s="268" t="s">
        <v>280</v>
      </c>
      <c r="K62" s="268" t="s">
        <v>281</v>
      </c>
      <c r="L62" s="268" t="s">
        <v>282</v>
      </c>
      <c r="M62" s="268" t="s">
        <v>283</v>
      </c>
      <c r="N62" s="24"/>
      <c r="P62" s="1126"/>
      <c r="Q62" s="1126"/>
      <c r="R62" s="268" t="s">
        <v>280</v>
      </c>
      <c r="S62" s="268" t="s">
        <v>281</v>
      </c>
      <c r="T62" s="268" t="s">
        <v>282</v>
      </c>
      <c r="U62" s="268" t="s">
        <v>283</v>
      </c>
      <c r="V62" s="652"/>
      <c r="X62" s="268" t="s">
        <v>280</v>
      </c>
      <c r="Y62" s="268" t="s">
        <v>281</v>
      </c>
      <c r="Z62" s="268" t="s">
        <v>282</v>
      </c>
      <c r="AA62" s="268" t="s">
        <v>283</v>
      </c>
    </row>
    <row r="63" spans="2:27" s="429" customFormat="1" ht="11.25" hidden="1" customHeight="1" outlineLevel="1">
      <c r="B63" s="1032" t="s">
        <v>96</v>
      </c>
      <c r="C63" s="1052"/>
      <c r="D63" s="114" t="s">
        <v>123</v>
      </c>
      <c r="E63" s="114" t="s">
        <v>123</v>
      </c>
      <c r="F63" s="114" t="s">
        <v>123</v>
      </c>
      <c r="G63" s="114" t="s">
        <v>123</v>
      </c>
      <c r="H63" s="337"/>
      <c r="J63" s="659"/>
      <c r="K63" s="663"/>
      <c r="L63" s="663"/>
      <c r="M63" s="663"/>
      <c r="N63" s="24"/>
      <c r="P63" s="1032" t="s">
        <v>96</v>
      </c>
      <c r="Q63" s="1052"/>
      <c r="R63" s="114" t="s">
        <v>123</v>
      </c>
      <c r="S63" s="114" t="s">
        <v>123</v>
      </c>
      <c r="T63" s="114" t="s">
        <v>123</v>
      </c>
      <c r="U63" s="114" t="s">
        <v>123</v>
      </c>
      <c r="V63" s="337"/>
      <c r="X63" s="659"/>
      <c r="Y63" s="663"/>
      <c r="Z63" s="663"/>
      <c r="AA63" s="663"/>
    </row>
    <row r="64" spans="2:27" s="429" customFormat="1" ht="11.25" hidden="1" customHeight="1" outlineLevel="1">
      <c r="B64" s="1032" t="s">
        <v>100</v>
      </c>
      <c r="C64" s="1052"/>
      <c r="D64" s="114" t="s">
        <v>101</v>
      </c>
      <c r="E64" s="114" t="s">
        <v>101</v>
      </c>
      <c r="F64" s="114" t="s">
        <v>101</v>
      </c>
      <c r="G64" s="114" t="s">
        <v>101</v>
      </c>
      <c r="H64" s="337"/>
      <c r="J64" s="659"/>
      <c r="K64" s="663"/>
      <c r="L64" s="664"/>
      <c r="M64" s="664"/>
      <c r="N64" s="24"/>
      <c r="P64" s="1032" t="s">
        <v>100</v>
      </c>
      <c r="Q64" s="1052"/>
      <c r="R64" s="114" t="s">
        <v>101</v>
      </c>
      <c r="S64" s="114" t="s">
        <v>101</v>
      </c>
      <c r="T64" s="114" t="s">
        <v>101</v>
      </c>
      <c r="U64" s="114" t="s">
        <v>101</v>
      </c>
      <c r="V64" s="337"/>
      <c r="X64" s="659"/>
      <c r="Y64" s="663"/>
      <c r="Z64" s="664"/>
      <c r="AA64" s="664"/>
    </row>
    <row r="65" spans="2:27" customFormat="1" hidden="1" outlineLevel="1">
      <c r="B65" s="1071" t="s">
        <v>146</v>
      </c>
      <c r="C65" s="121" t="s">
        <v>266</v>
      </c>
      <c r="D65" s="294"/>
      <c r="E65" s="294"/>
      <c r="F65" s="294"/>
      <c r="G65" s="294"/>
      <c r="H65" s="12"/>
      <c r="J65" s="294"/>
      <c r="K65" s="663"/>
      <c r="L65" s="664"/>
      <c r="M65" s="664"/>
      <c r="N65" s="24"/>
      <c r="P65" s="1071" t="s">
        <v>146</v>
      </c>
      <c r="Q65" s="121" t="s">
        <v>266</v>
      </c>
      <c r="R65" s="294"/>
      <c r="S65" s="294"/>
      <c r="T65" s="294"/>
      <c r="U65" s="294"/>
      <c r="V65" s="12"/>
      <c r="X65" s="294"/>
      <c r="Y65" s="663"/>
      <c r="Z65" s="664"/>
      <c r="AA65" s="664"/>
    </row>
    <row r="66" spans="2:27" customFormat="1" ht="21" hidden="1" outlineLevel="1">
      <c r="B66" s="1072"/>
      <c r="C66" s="117" t="s">
        <v>147</v>
      </c>
      <c r="D66" s="119"/>
      <c r="E66" s="888">
        <v>6360</v>
      </c>
      <c r="F66" s="888">
        <v>2340</v>
      </c>
      <c r="G66" s="888">
        <v>850</v>
      </c>
      <c r="H66" s="12"/>
      <c r="J66" s="294"/>
      <c r="K66" s="663">
        <v>5253</v>
      </c>
      <c r="L66" s="664">
        <v>1932</v>
      </c>
      <c r="M66" s="664">
        <v>700</v>
      </c>
      <c r="N66" s="24"/>
      <c r="P66" s="1072"/>
      <c r="Q66" s="117" t="s">
        <v>147</v>
      </c>
      <c r="R66" s="119"/>
      <c r="S66" s="594">
        <v>6360</v>
      </c>
      <c r="T66" s="594">
        <v>2340</v>
      </c>
      <c r="U66" s="594">
        <v>850</v>
      </c>
      <c r="V66" s="12"/>
      <c r="X66" s="294"/>
      <c r="Y66" s="663">
        <v>5253</v>
      </c>
      <c r="Z66" s="664">
        <v>1932</v>
      </c>
      <c r="AA66" s="664">
        <v>700</v>
      </c>
    </row>
    <row r="67" spans="2:27" customFormat="1" ht="30" hidden="1" outlineLevel="1">
      <c r="B67" s="1072"/>
      <c r="C67" s="115" t="s">
        <v>267</v>
      </c>
      <c r="D67" s="294"/>
      <c r="E67" s="294"/>
      <c r="F67" s="294"/>
      <c r="G67" s="294"/>
      <c r="H67" s="12"/>
      <c r="J67" s="294"/>
      <c r="K67" s="663"/>
      <c r="L67" s="664"/>
      <c r="M67" s="664"/>
      <c r="N67" s="24"/>
      <c r="P67" s="1072"/>
      <c r="Q67" s="115" t="s">
        <v>267</v>
      </c>
      <c r="R67" s="294"/>
      <c r="S67" s="294"/>
      <c r="T67" s="294"/>
      <c r="U67" s="294"/>
      <c r="V67" s="12"/>
      <c r="X67" s="294"/>
      <c r="Y67" s="663"/>
      <c r="Z67" s="664"/>
      <c r="AA67" s="664"/>
    </row>
    <row r="68" spans="2:27" customFormat="1" hidden="1" outlineLevel="1">
      <c r="B68" s="1072"/>
      <c r="C68" s="121" t="s">
        <v>268</v>
      </c>
      <c r="D68" s="294"/>
      <c r="E68" s="294"/>
      <c r="F68" s="294"/>
      <c r="G68" s="294"/>
      <c r="H68" s="12"/>
      <c r="J68" s="294"/>
      <c r="K68" s="663"/>
      <c r="L68" s="664"/>
      <c r="M68" s="664"/>
      <c r="N68" s="24"/>
      <c r="P68" s="1072"/>
      <c r="Q68" s="121" t="s">
        <v>268</v>
      </c>
      <c r="R68" s="294"/>
      <c r="S68" s="294"/>
      <c r="T68" s="294"/>
      <c r="U68" s="294"/>
      <c r="V68" s="12"/>
      <c r="X68" s="294"/>
      <c r="Y68" s="663"/>
      <c r="Z68" s="664"/>
      <c r="AA68" s="664"/>
    </row>
    <row r="69" spans="2:27" customFormat="1" hidden="1" outlineLevel="1">
      <c r="B69" s="1072"/>
      <c r="C69" s="121" t="s">
        <v>269</v>
      </c>
      <c r="D69" s="294"/>
      <c r="E69" s="294"/>
      <c r="F69" s="294"/>
      <c r="G69" s="294"/>
      <c r="H69" s="12"/>
      <c r="J69" s="294"/>
      <c r="K69" s="663"/>
      <c r="L69" s="664"/>
      <c r="M69" s="664"/>
      <c r="N69" s="24"/>
      <c r="P69" s="1072"/>
      <c r="Q69" s="121" t="s">
        <v>269</v>
      </c>
      <c r="R69" s="294"/>
      <c r="S69" s="294"/>
      <c r="T69" s="294"/>
      <c r="U69" s="294"/>
      <c r="V69" s="12"/>
      <c r="X69" s="294"/>
      <c r="Y69" s="663"/>
      <c r="Z69" s="664"/>
      <c r="AA69" s="664"/>
    </row>
    <row r="70" spans="2:27" customFormat="1" hidden="1" outlineLevel="1">
      <c r="B70" s="1072"/>
      <c r="C70" s="121" t="s">
        <v>270</v>
      </c>
      <c r="D70" s="294"/>
      <c r="E70" s="294"/>
      <c r="F70" s="294"/>
      <c r="G70" s="294"/>
      <c r="H70" s="12"/>
      <c r="J70" s="294"/>
      <c r="K70" s="663"/>
      <c r="L70" s="664"/>
      <c r="M70" s="664"/>
      <c r="N70" s="24"/>
      <c r="P70" s="1072"/>
      <c r="Q70" s="121" t="s">
        <v>270</v>
      </c>
      <c r="R70" s="294"/>
      <c r="S70" s="294"/>
      <c r="T70" s="294"/>
      <c r="U70" s="294"/>
      <c r="V70" s="12"/>
      <c r="X70" s="294"/>
      <c r="Y70" s="663"/>
      <c r="Z70" s="664"/>
      <c r="AA70" s="664"/>
    </row>
    <row r="71" spans="2:27" customFormat="1" ht="21" hidden="1" outlineLevel="1">
      <c r="B71" s="1072"/>
      <c r="C71" s="117" t="s">
        <v>147</v>
      </c>
      <c r="D71" s="888">
        <v>5170</v>
      </c>
      <c r="E71" s="888">
        <v>5850</v>
      </c>
      <c r="F71" s="594">
        <v>2320</v>
      </c>
      <c r="G71" s="888">
        <v>830</v>
      </c>
      <c r="H71" s="12"/>
      <c r="J71" s="294">
        <v>4267</v>
      </c>
      <c r="K71" s="663">
        <v>4833</v>
      </c>
      <c r="L71" s="664">
        <v>1865</v>
      </c>
      <c r="M71" s="664">
        <v>683</v>
      </c>
      <c r="N71" s="24"/>
      <c r="P71" s="1072"/>
      <c r="Q71" s="117" t="s">
        <v>147</v>
      </c>
      <c r="R71" s="594">
        <v>5170</v>
      </c>
      <c r="S71" s="594">
        <v>5850</v>
      </c>
      <c r="T71" s="594">
        <v>2320</v>
      </c>
      <c r="U71" s="594">
        <v>830</v>
      </c>
      <c r="V71" s="12"/>
      <c r="X71" s="294">
        <v>4267</v>
      </c>
      <c r="Y71" s="663">
        <v>4833</v>
      </c>
      <c r="Z71" s="664">
        <v>1865</v>
      </c>
      <c r="AA71" s="664">
        <v>683</v>
      </c>
    </row>
    <row r="72" spans="2:27" customFormat="1" hidden="1" outlineLevel="1">
      <c r="B72" s="1072"/>
      <c r="C72" s="121" t="s">
        <v>271</v>
      </c>
      <c r="D72" s="294"/>
      <c r="E72" s="294"/>
      <c r="F72" s="294"/>
      <c r="G72" s="294"/>
      <c r="H72" s="12"/>
      <c r="J72" s="294"/>
      <c r="K72" s="663"/>
      <c r="L72" s="664"/>
      <c r="M72" s="664"/>
      <c r="N72" s="24"/>
      <c r="P72" s="1072"/>
      <c r="Q72" s="121" t="s">
        <v>271</v>
      </c>
      <c r="R72" s="294"/>
      <c r="S72" s="294"/>
      <c r="T72" s="294"/>
      <c r="U72" s="294"/>
      <c r="V72" s="12"/>
      <c r="X72" s="294"/>
      <c r="Y72" s="663"/>
      <c r="Z72" s="664"/>
      <c r="AA72" s="664"/>
    </row>
    <row r="73" spans="2:27" customFormat="1" ht="24.75" hidden="1" customHeight="1" outlineLevel="1">
      <c r="B73" s="1073"/>
      <c r="C73" s="117" t="s">
        <v>147</v>
      </c>
      <c r="D73" s="888">
        <v>6420</v>
      </c>
      <c r="E73" s="888">
        <v>7090</v>
      </c>
      <c r="F73" s="888">
        <v>2780</v>
      </c>
      <c r="G73" s="888">
        <v>1260</v>
      </c>
      <c r="H73" s="12"/>
      <c r="J73" s="294">
        <v>5303</v>
      </c>
      <c r="K73" s="663">
        <v>5858</v>
      </c>
      <c r="L73" s="664">
        <v>2296</v>
      </c>
      <c r="M73" s="664">
        <v>1042</v>
      </c>
      <c r="N73" s="24"/>
      <c r="P73" s="1073"/>
      <c r="Q73" s="117" t="s">
        <v>147</v>
      </c>
      <c r="R73" s="594">
        <v>6420</v>
      </c>
      <c r="S73" s="594">
        <v>7090</v>
      </c>
      <c r="T73" s="594">
        <v>2780</v>
      </c>
      <c r="U73" s="594">
        <v>1260</v>
      </c>
      <c r="V73" s="12"/>
      <c r="X73" s="294">
        <v>5303</v>
      </c>
      <c r="Y73" s="663">
        <v>5858</v>
      </c>
      <c r="Z73" s="664">
        <v>2296</v>
      </c>
      <c r="AA73" s="664">
        <v>1042</v>
      </c>
    </row>
    <row r="74" spans="2:27" s="22" customFormat="1" hidden="1" outlineLevel="1">
      <c r="L74" s="24"/>
      <c r="M74" s="24"/>
      <c r="N74" s="24"/>
    </row>
    <row r="75" spans="2:27" s="22" customFormat="1" hidden="1" outlineLevel="1">
      <c r="C75" s="431" t="s">
        <v>302</v>
      </c>
      <c r="D75" s="431">
        <v>1.05</v>
      </c>
      <c r="M75" s="24"/>
      <c r="N75" s="24"/>
    </row>
    <row r="76" spans="2:27" customFormat="1" ht="15" hidden="1" customHeight="1" outlineLevel="1">
      <c r="B76" s="1126" t="s">
        <v>257</v>
      </c>
      <c r="C76" s="1126"/>
      <c r="D76" s="1060" t="s">
        <v>70</v>
      </c>
      <c r="E76" s="1080"/>
      <c r="F76" s="1080"/>
      <c r="G76" s="1080"/>
      <c r="H76" s="1061"/>
      <c r="I76" s="1047" t="s">
        <v>272</v>
      </c>
      <c r="J76" s="1047"/>
      <c r="K76" s="1047"/>
      <c r="L76" s="1047"/>
      <c r="M76" s="1047"/>
      <c r="N76" s="1047"/>
      <c r="O76" s="1126" t="s">
        <v>257</v>
      </c>
      <c r="P76" s="1126"/>
      <c r="Q76" s="1060" t="s">
        <v>70</v>
      </c>
      <c r="R76" s="1080"/>
      <c r="S76" s="1080"/>
      <c r="T76" s="1080"/>
      <c r="U76" s="1061"/>
      <c r="V76" s="1047" t="s">
        <v>272</v>
      </c>
      <c r="W76" s="1047"/>
      <c r="X76" s="1047"/>
      <c r="Y76" s="1047"/>
      <c r="Z76" s="1047"/>
      <c r="AA76" s="1047"/>
    </row>
    <row r="77" spans="2:27" customFormat="1" ht="30" hidden="1" outlineLevel="1">
      <c r="B77" s="1126"/>
      <c r="C77" s="1126"/>
      <c r="D77" s="267" t="s">
        <v>284</v>
      </c>
      <c r="E77" s="267" t="s">
        <v>285</v>
      </c>
      <c r="F77" s="268" t="s">
        <v>286</v>
      </c>
      <c r="G77" s="268" t="s">
        <v>287</v>
      </c>
      <c r="H77" s="268" t="s">
        <v>288</v>
      </c>
      <c r="I77" s="889" t="s">
        <v>704</v>
      </c>
      <c r="J77" s="889" t="s">
        <v>705</v>
      </c>
      <c r="K77" s="268" t="s">
        <v>291</v>
      </c>
      <c r="L77" s="268" t="s">
        <v>292</v>
      </c>
      <c r="M77" s="665" t="s">
        <v>293</v>
      </c>
      <c r="N77" s="665" t="s">
        <v>294</v>
      </c>
      <c r="O77" s="1126"/>
      <c r="P77" s="1126"/>
      <c r="Q77" s="268" t="s">
        <v>284</v>
      </c>
      <c r="R77" s="268" t="s">
        <v>285</v>
      </c>
      <c r="S77" s="268" t="s">
        <v>286</v>
      </c>
      <c r="T77" s="268" t="s">
        <v>287</v>
      </c>
      <c r="U77" s="268" t="s">
        <v>288</v>
      </c>
      <c r="V77" s="268" t="s">
        <v>289</v>
      </c>
      <c r="W77" s="268" t="s">
        <v>290</v>
      </c>
      <c r="X77" s="268" t="s">
        <v>291</v>
      </c>
      <c r="Y77" s="268" t="s">
        <v>292</v>
      </c>
      <c r="Z77" s="665" t="s">
        <v>293</v>
      </c>
      <c r="AA77" s="665" t="s">
        <v>294</v>
      </c>
    </row>
    <row r="78" spans="2:27" s="429" customFormat="1" ht="11.25" hidden="1" customHeight="1" outlineLevel="1">
      <c r="B78" s="1032" t="s">
        <v>96</v>
      </c>
      <c r="C78" s="1052"/>
      <c r="D78" s="114" t="s">
        <v>123</v>
      </c>
      <c r="E78" s="114" t="s">
        <v>123</v>
      </c>
      <c r="F78" s="114" t="s">
        <v>123</v>
      </c>
      <c r="G78" s="114" t="s">
        <v>123</v>
      </c>
      <c r="H78" s="114" t="s">
        <v>123</v>
      </c>
      <c r="I78" s="114" t="s">
        <v>123</v>
      </c>
      <c r="J78" s="114" t="s">
        <v>123</v>
      </c>
      <c r="K78" s="114" t="s">
        <v>123</v>
      </c>
      <c r="L78" s="114" t="s">
        <v>123</v>
      </c>
      <c r="M78" s="114" t="s">
        <v>123</v>
      </c>
      <c r="N78" s="114" t="s">
        <v>123</v>
      </c>
      <c r="O78" s="1032" t="s">
        <v>96</v>
      </c>
      <c r="P78" s="1052"/>
      <c r="Q78" s="114" t="s">
        <v>123</v>
      </c>
      <c r="R78" s="114" t="s">
        <v>123</v>
      </c>
      <c r="S78" s="114" t="s">
        <v>123</v>
      </c>
      <c r="T78" s="114" t="s">
        <v>123</v>
      </c>
      <c r="U78" s="114" t="s">
        <v>123</v>
      </c>
      <c r="V78" s="114" t="s">
        <v>123</v>
      </c>
      <c r="W78" s="114" t="s">
        <v>123</v>
      </c>
      <c r="X78" s="114" t="s">
        <v>123</v>
      </c>
      <c r="Y78" s="114" t="s">
        <v>123</v>
      </c>
      <c r="Z78" s="114" t="s">
        <v>123</v>
      </c>
      <c r="AA78" s="114" t="s">
        <v>123</v>
      </c>
    </row>
    <row r="79" spans="2:27" s="429" customFormat="1" ht="11.25" hidden="1" customHeight="1" outlineLevel="1">
      <c r="B79" s="1032" t="s">
        <v>100</v>
      </c>
      <c r="C79" s="1052"/>
      <c r="D79" s="114" t="s">
        <v>101</v>
      </c>
      <c r="E79" s="114" t="s">
        <v>101</v>
      </c>
      <c r="F79" s="114" t="s">
        <v>101</v>
      </c>
      <c r="G79" s="114" t="s">
        <v>101</v>
      </c>
      <c r="H79" s="114" t="s">
        <v>101</v>
      </c>
      <c r="I79" s="114" t="s">
        <v>101</v>
      </c>
      <c r="J79" s="114" t="s">
        <v>101</v>
      </c>
      <c r="K79" s="114" t="s">
        <v>101</v>
      </c>
      <c r="L79" s="114" t="s">
        <v>101</v>
      </c>
      <c r="M79" s="114" t="s">
        <v>101</v>
      </c>
      <c r="N79" s="338" t="s">
        <v>101</v>
      </c>
      <c r="O79" s="1032" t="s">
        <v>100</v>
      </c>
      <c r="P79" s="1052"/>
      <c r="Q79" s="114" t="s">
        <v>101</v>
      </c>
      <c r="R79" s="114" t="s">
        <v>101</v>
      </c>
      <c r="S79" s="114" t="s">
        <v>101</v>
      </c>
      <c r="T79" s="114" t="s">
        <v>101</v>
      </c>
      <c r="U79" s="114" t="s">
        <v>101</v>
      </c>
      <c r="V79" s="114" t="s">
        <v>101</v>
      </c>
      <c r="W79" s="114" t="s">
        <v>101</v>
      </c>
      <c r="X79" s="114" t="s">
        <v>101</v>
      </c>
      <c r="Y79" s="114" t="s">
        <v>101</v>
      </c>
      <c r="Z79" s="114" t="s">
        <v>101</v>
      </c>
      <c r="AA79" s="338" t="s">
        <v>101</v>
      </c>
    </row>
    <row r="80" spans="2:27" customFormat="1" hidden="1" outlineLevel="1">
      <c r="B80" s="1071" t="s">
        <v>146</v>
      </c>
      <c r="C80" s="121" t="s">
        <v>266</v>
      </c>
      <c r="D80" s="294"/>
      <c r="E80" s="294"/>
      <c r="F80" s="653"/>
      <c r="G80" s="294"/>
      <c r="H80" s="653"/>
      <c r="I80" s="294"/>
      <c r="J80" s="121"/>
      <c r="K80" s="294"/>
      <c r="L80" s="294"/>
      <c r="M80" s="294"/>
      <c r="N80" s="654"/>
      <c r="O80" s="1071" t="s">
        <v>146</v>
      </c>
      <c r="P80" s="121" t="s">
        <v>266</v>
      </c>
      <c r="Q80" s="294"/>
      <c r="R80" s="294"/>
      <c r="S80" s="653"/>
      <c r="T80" s="294"/>
      <c r="U80" s="653"/>
      <c r="V80" s="294"/>
      <c r="W80" s="121"/>
      <c r="X80" s="294"/>
      <c r="Y80" s="294"/>
      <c r="Z80" s="294"/>
      <c r="AA80" s="654"/>
    </row>
    <row r="81" spans="2:27" customFormat="1" ht="45" hidden="1" outlineLevel="1">
      <c r="B81" s="1072"/>
      <c r="C81" s="115" t="s">
        <v>295</v>
      </c>
      <c r="D81" s="294"/>
      <c r="E81" s="294"/>
      <c r="F81" s="654"/>
      <c r="G81" s="653"/>
      <c r="H81" s="294"/>
      <c r="I81" s="294"/>
      <c r="J81" s="121"/>
      <c r="K81" s="294"/>
      <c r="L81" s="294"/>
      <c r="M81" s="294"/>
      <c r="N81" s="654"/>
      <c r="O81" s="1072"/>
      <c r="P81" s="115" t="s">
        <v>295</v>
      </c>
      <c r="Q81" s="294"/>
      <c r="R81" s="294"/>
      <c r="S81" s="654"/>
      <c r="T81" s="653"/>
      <c r="U81" s="294"/>
      <c r="V81" s="294"/>
      <c r="W81" s="121"/>
      <c r="X81" s="294"/>
      <c r="Y81" s="294"/>
      <c r="Z81" s="294"/>
      <c r="AA81" s="654"/>
    </row>
    <row r="82" spans="2:27" customFormat="1" ht="21" hidden="1" outlineLevel="1">
      <c r="B82" s="1072"/>
      <c r="C82" s="117" t="s">
        <v>147</v>
      </c>
      <c r="D82" s="594">
        <v>10760</v>
      </c>
      <c r="E82" s="888">
        <v>14250</v>
      </c>
      <c r="F82" s="888">
        <v>6250</v>
      </c>
      <c r="G82" s="888">
        <v>10720</v>
      </c>
      <c r="H82" s="655">
        <v>14550</v>
      </c>
      <c r="I82" s="594">
        <v>6100</v>
      </c>
      <c r="J82" s="594">
        <v>3830</v>
      </c>
      <c r="K82" s="888">
        <v>5260</v>
      </c>
      <c r="L82" s="888">
        <v>2650</v>
      </c>
      <c r="M82" s="119"/>
      <c r="N82" s="461"/>
      <c r="O82" s="1072"/>
      <c r="P82" s="117" t="s">
        <v>147</v>
      </c>
      <c r="Q82" s="594">
        <v>10760</v>
      </c>
      <c r="R82" s="594">
        <v>14250</v>
      </c>
      <c r="S82" s="594">
        <v>6250</v>
      </c>
      <c r="T82" s="594">
        <v>10720</v>
      </c>
      <c r="U82" s="655">
        <v>14550</v>
      </c>
      <c r="V82" s="594">
        <v>4500</v>
      </c>
      <c r="W82" s="594">
        <v>2370</v>
      </c>
      <c r="X82" s="594">
        <v>5260</v>
      </c>
      <c r="Y82" s="594">
        <v>2650</v>
      </c>
      <c r="Z82" s="119"/>
      <c r="AA82" s="461"/>
    </row>
    <row r="83" spans="2:27" customFormat="1" ht="30" hidden="1" outlineLevel="1">
      <c r="B83" s="1072"/>
      <c r="C83" s="115" t="s">
        <v>267</v>
      </c>
      <c r="D83" s="294"/>
      <c r="E83" s="294"/>
      <c r="F83" s="653"/>
      <c r="G83" s="294"/>
      <c r="H83" s="653"/>
      <c r="I83" s="294"/>
      <c r="J83" s="115"/>
      <c r="K83" s="294"/>
      <c r="L83" s="294"/>
      <c r="M83" s="294"/>
      <c r="N83" s="654"/>
      <c r="O83" s="1072"/>
      <c r="P83" s="115" t="s">
        <v>267</v>
      </c>
      <c r="Q83" s="294"/>
      <c r="R83" s="294"/>
      <c r="S83" s="653"/>
      <c r="T83" s="294"/>
      <c r="U83" s="653"/>
      <c r="V83" s="294"/>
      <c r="W83" s="115"/>
      <c r="X83" s="294"/>
      <c r="Y83" s="294"/>
      <c r="Z83" s="294"/>
      <c r="AA83" s="654"/>
    </row>
    <row r="84" spans="2:27" customFormat="1" ht="21" hidden="1" outlineLevel="1">
      <c r="B84" s="1072"/>
      <c r="C84" s="117" t="s">
        <v>147</v>
      </c>
      <c r="D84" s="888">
        <v>10760</v>
      </c>
      <c r="E84" s="888">
        <v>14250</v>
      </c>
      <c r="F84" s="888">
        <v>6250</v>
      </c>
      <c r="G84" s="656"/>
      <c r="H84" s="888">
        <v>13950</v>
      </c>
      <c r="I84" s="594">
        <v>6100</v>
      </c>
      <c r="J84" s="594">
        <v>3830</v>
      </c>
      <c r="K84" s="888">
        <v>5490</v>
      </c>
      <c r="L84" s="888">
        <v>2650</v>
      </c>
      <c r="M84" s="119"/>
      <c r="N84" s="461"/>
      <c r="O84" s="1072"/>
      <c r="P84" s="117" t="s">
        <v>147</v>
      </c>
      <c r="Q84" s="594">
        <v>10760</v>
      </c>
      <c r="R84" s="594">
        <v>14250</v>
      </c>
      <c r="S84" s="594">
        <v>6250</v>
      </c>
      <c r="T84" s="656"/>
      <c r="U84" s="594">
        <v>13950</v>
      </c>
      <c r="V84" s="594">
        <v>4680</v>
      </c>
      <c r="W84" s="594">
        <v>2370</v>
      </c>
      <c r="X84" s="594">
        <v>5490</v>
      </c>
      <c r="Y84" s="594">
        <v>2650</v>
      </c>
      <c r="Z84" s="119"/>
      <c r="AA84" s="461"/>
    </row>
    <row r="85" spans="2:27" customFormat="1" hidden="1" outlineLevel="1">
      <c r="B85" s="1072"/>
      <c r="C85" s="121" t="s">
        <v>296</v>
      </c>
      <c r="D85" s="294"/>
      <c r="E85" s="294"/>
      <c r="F85" s="653"/>
      <c r="G85" s="653"/>
      <c r="H85" s="653"/>
      <c r="I85" s="294"/>
      <c r="J85" s="121"/>
      <c r="K85" s="294"/>
      <c r="L85" s="294"/>
      <c r="M85" s="294"/>
      <c r="N85" s="654"/>
      <c r="O85" s="1072"/>
      <c r="P85" s="121" t="s">
        <v>296</v>
      </c>
      <c r="Q85" s="294"/>
      <c r="R85" s="294"/>
      <c r="S85" s="653"/>
      <c r="T85" s="653"/>
      <c r="U85" s="653"/>
      <c r="V85" s="294"/>
      <c r="W85" s="121"/>
      <c r="X85" s="294"/>
      <c r="Y85" s="294"/>
      <c r="Z85" s="294"/>
      <c r="AA85" s="654"/>
    </row>
    <row r="86" spans="2:27" customFormat="1" hidden="1" outlineLevel="1">
      <c r="B86" s="1072"/>
      <c r="C86" s="121" t="s">
        <v>297</v>
      </c>
      <c r="D86" s="653"/>
      <c r="E86" s="294"/>
      <c r="F86" s="653"/>
      <c r="G86" s="653"/>
      <c r="H86" s="653"/>
      <c r="I86" s="294"/>
      <c r="J86" s="121"/>
      <c r="K86" s="294"/>
      <c r="L86" s="294"/>
      <c r="M86" s="294"/>
      <c r="N86" s="654"/>
      <c r="O86" s="1072"/>
      <c r="P86" s="121" t="s">
        <v>297</v>
      </c>
      <c r="Q86" s="653"/>
      <c r="R86" s="294"/>
      <c r="S86" s="653"/>
      <c r="T86" s="653"/>
      <c r="U86" s="653"/>
      <c r="V86" s="294"/>
      <c r="W86" s="121"/>
      <c r="X86" s="294"/>
      <c r="Y86" s="294"/>
      <c r="Z86" s="294"/>
      <c r="AA86" s="654"/>
    </row>
    <row r="87" spans="2:27" customFormat="1" ht="21" hidden="1" outlineLevel="1">
      <c r="B87" s="1072"/>
      <c r="C87" s="117" t="s">
        <v>147</v>
      </c>
      <c r="D87" s="594">
        <v>9070</v>
      </c>
      <c r="E87" s="119"/>
      <c r="F87" s="888">
        <v>5300</v>
      </c>
      <c r="G87" s="594">
        <v>8940</v>
      </c>
      <c r="H87" s="888">
        <v>11800</v>
      </c>
      <c r="I87" s="594">
        <v>5090</v>
      </c>
      <c r="J87" s="655">
        <v>3180</v>
      </c>
      <c r="K87" s="119"/>
      <c r="L87" s="119"/>
      <c r="M87" s="119"/>
      <c r="N87" s="461"/>
      <c r="O87" s="1072"/>
      <c r="P87" s="117" t="s">
        <v>147</v>
      </c>
      <c r="Q87" s="594">
        <v>8520</v>
      </c>
      <c r="R87" s="119"/>
      <c r="S87" s="594">
        <v>5300</v>
      </c>
      <c r="T87" s="594">
        <v>8820</v>
      </c>
      <c r="U87" s="594">
        <v>11800</v>
      </c>
      <c r="V87" s="594">
        <v>4420</v>
      </c>
      <c r="W87" s="594">
        <v>2370</v>
      </c>
      <c r="X87" s="119"/>
      <c r="Y87" s="119"/>
      <c r="Z87" s="119"/>
      <c r="AA87" s="461"/>
    </row>
    <row r="88" spans="2:27" customFormat="1" hidden="1" outlineLevel="1">
      <c r="B88" s="1072"/>
      <c r="C88" s="121" t="s">
        <v>298</v>
      </c>
      <c r="D88" s="294"/>
      <c r="E88" s="294"/>
      <c r="F88" s="294"/>
      <c r="G88" s="294"/>
      <c r="H88" s="294"/>
      <c r="I88" s="294"/>
      <c r="J88" s="121"/>
      <c r="K88" s="294"/>
      <c r="L88" s="294"/>
      <c r="M88" s="294"/>
      <c r="N88" s="654"/>
      <c r="O88" s="1072"/>
      <c r="P88" s="121" t="s">
        <v>298</v>
      </c>
      <c r="Q88" s="294"/>
      <c r="R88" s="294"/>
      <c r="S88" s="294"/>
      <c r="T88" s="294"/>
      <c r="U88" s="294"/>
      <c r="V88" s="294"/>
      <c r="W88" s="121"/>
      <c r="X88" s="294"/>
      <c r="Y88" s="294"/>
      <c r="Z88" s="294"/>
      <c r="AA88" s="654"/>
    </row>
    <row r="89" spans="2:27" customFormat="1" ht="21" hidden="1" outlineLevel="1">
      <c r="B89" s="1072"/>
      <c r="C89" s="117" t="s">
        <v>147</v>
      </c>
      <c r="D89" s="119"/>
      <c r="E89" s="119"/>
      <c r="F89" s="119"/>
      <c r="G89" s="888">
        <v>8820</v>
      </c>
      <c r="H89" s="888">
        <v>11710</v>
      </c>
      <c r="I89" s="119"/>
      <c r="J89" s="119"/>
      <c r="K89" s="119"/>
      <c r="L89" s="119"/>
      <c r="M89" s="888">
        <v>4800</v>
      </c>
      <c r="N89" s="892">
        <v>2650</v>
      </c>
      <c r="O89" s="1072"/>
      <c r="P89" s="117" t="s">
        <v>147</v>
      </c>
      <c r="Q89" s="119"/>
      <c r="R89" s="119"/>
      <c r="S89" s="119"/>
      <c r="T89" s="594">
        <v>8820</v>
      </c>
      <c r="U89" s="594">
        <v>11710</v>
      </c>
      <c r="V89" s="119"/>
      <c r="W89" s="119"/>
      <c r="X89" s="119"/>
      <c r="Y89" s="119"/>
      <c r="Z89" s="594">
        <v>4800</v>
      </c>
      <c r="AA89" s="667">
        <v>2650</v>
      </c>
    </row>
    <row r="90" spans="2:27" customFormat="1" hidden="1" outlineLevel="1">
      <c r="B90" s="1072"/>
      <c r="C90" s="121" t="s">
        <v>299</v>
      </c>
      <c r="D90" s="294"/>
      <c r="E90" s="294"/>
      <c r="F90" s="294"/>
      <c r="G90" s="294"/>
      <c r="H90" s="294"/>
      <c r="I90" s="294"/>
      <c r="J90" s="121"/>
      <c r="K90" s="294"/>
      <c r="L90" s="294"/>
      <c r="M90" s="294"/>
      <c r="N90" s="654"/>
      <c r="O90" s="1072"/>
      <c r="P90" s="121" t="s">
        <v>299</v>
      </c>
      <c r="Q90" s="294"/>
      <c r="R90" s="294"/>
      <c r="S90" s="294"/>
      <c r="T90" s="294"/>
      <c r="U90" s="294"/>
      <c r="V90" s="294"/>
      <c r="W90" s="121"/>
      <c r="X90" s="294"/>
      <c r="Y90" s="294"/>
      <c r="Z90" s="294"/>
      <c r="AA90" s="654"/>
    </row>
    <row r="91" spans="2:27" customFormat="1" ht="21" hidden="1" outlineLevel="1">
      <c r="B91" s="1073"/>
      <c r="C91" s="117" t="s">
        <v>147</v>
      </c>
      <c r="D91" s="119"/>
      <c r="E91" s="119"/>
      <c r="F91" s="119"/>
      <c r="G91" s="888">
        <v>8820</v>
      </c>
      <c r="H91" s="888">
        <v>11220</v>
      </c>
      <c r="I91" s="119"/>
      <c r="J91" s="119"/>
      <c r="K91" s="119"/>
      <c r="L91" s="119"/>
      <c r="M91" s="888">
        <v>4620</v>
      </c>
      <c r="N91" s="892">
        <v>2650</v>
      </c>
      <c r="O91" s="1073"/>
      <c r="P91" s="117" t="s">
        <v>147</v>
      </c>
      <c r="Q91" s="119"/>
      <c r="R91" s="119"/>
      <c r="S91" s="119"/>
      <c r="T91" s="594">
        <v>8820</v>
      </c>
      <c r="U91" s="594">
        <v>11220</v>
      </c>
      <c r="V91" s="119"/>
      <c r="W91" s="119"/>
      <c r="X91" s="119"/>
      <c r="Y91" s="119"/>
      <c r="Z91" s="594">
        <v>4620</v>
      </c>
      <c r="AA91" s="667">
        <v>2650</v>
      </c>
    </row>
    <row r="92" spans="2:27" hidden="1" outlineLevel="1">
      <c r="O92" s="244"/>
      <c r="P92" s="244"/>
      <c r="Q92" s="244"/>
      <c r="R92" s="244"/>
      <c r="S92" s="244"/>
    </row>
    <row r="93" spans="2:27" hidden="1" outlineLevel="1">
      <c r="O93" s="215"/>
      <c r="P93" s="215"/>
      <c r="Q93" s="215"/>
      <c r="R93" s="215"/>
      <c r="S93" s="215"/>
    </row>
    <row r="94" spans="2:27" ht="18" customHeight="1" collapsed="1">
      <c r="B94" s="368"/>
      <c r="C94" s="21" t="s">
        <v>304</v>
      </c>
      <c r="D94" s="368"/>
      <c r="E94" s="368"/>
      <c r="F94" s="368"/>
      <c r="G94" s="368"/>
      <c r="H94" s="368"/>
      <c r="I94" s="368"/>
      <c r="J94" s="368"/>
      <c r="K94" s="368"/>
      <c r="L94" s="368"/>
      <c r="M94" s="368"/>
      <c r="N94" s="368"/>
    </row>
    <row r="95" spans="2:27" customFormat="1" ht="15" hidden="1" customHeight="1" outlineLevel="1">
      <c r="B95" s="1126" t="s">
        <v>257</v>
      </c>
      <c r="C95" s="1126"/>
      <c r="D95" s="1060" t="s">
        <v>70</v>
      </c>
      <c r="E95" s="1080"/>
      <c r="F95" s="1080"/>
      <c r="G95" s="1080"/>
      <c r="H95" s="1061"/>
      <c r="I95" s="1047" t="s">
        <v>272</v>
      </c>
      <c r="J95" s="1047"/>
      <c r="K95" s="24"/>
      <c r="L95" s="368" t="s">
        <v>303</v>
      </c>
      <c r="N95" s="24"/>
      <c r="R95" s="24"/>
    </row>
    <row r="96" spans="2:27" customFormat="1" ht="30" hidden="1" outlineLevel="1">
      <c r="B96" s="1126"/>
      <c r="C96" s="1126"/>
      <c r="D96" s="268" t="s">
        <v>259</v>
      </c>
      <c r="E96" s="267" t="s">
        <v>260</v>
      </c>
      <c r="F96" s="268" t="s">
        <v>261</v>
      </c>
      <c r="G96" s="268" t="s">
        <v>262</v>
      </c>
      <c r="H96" s="268" t="s">
        <v>263</v>
      </c>
      <c r="I96" s="658" t="s">
        <v>264</v>
      </c>
      <c r="J96" s="268" t="s">
        <v>265</v>
      </c>
      <c r="K96" s="24"/>
      <c r="L96" s="268" t="s">
        <v>259</v>
      </c>
      <c r="M96" s="268" t="s">
        <v>260</v>
      </c>
      <c r="N96" s="268" t="s">
        <v>261</v>
      </c>
      <c r="O96" s="268" t="s">
        <v>262</v>
      </c>
      <c r="P96" s="268" t="s">
        <v>263</v>
      </c>
      <c r="Q96" s="658" t="s">
        <v>264</v>
      </c>
      <c r="R96" s="268" t="s">
        <v>265</v>
      </c>
    </row>
    <row r="97" spans="2:21" s="429" customFormat="1" ht="11.25" hidden="1" customHeight="1" outlineLevel="1">
      <c r="B97" s="1032" t="s">
        <v>96</v>
      </c>
      <c r="C97" s="1052"/>
      <c r="D97" s="114" t="s">
        <v>123</v>
      </c>
      <c r="E97" s="114" t="s">
        <v>123</v>
      </c>
      <c r="F97" s="114" t="s">
        <v>123</v>
      </c>
      <c r="G97" s="114" t="s">
        <v>123</v>
      </c>
      <c r="H97" s="114" t="s">
        <v>123</v>
      </c>
      <c r="I97" s="114" t="s">
        <v>123</v>
      </c>
      <c r="J97" s="114" t="s">
        <v>123</v>
      </c>
      <c r="K97" s="24"/>
      <c r="L97" s="659"/>
      <c r="M97" s="659"/>
      <c r="N97" s="244"/>
      <c r="O97" s="659"/>
      <c r="P97" s="659"/>
      <c r="Q97" s="244"/>
      <c r="R97" s="244"/>
    </row>
    <row r="98" spans="2:21" s="429" customFormat="1" ht="11.25" hidden="1" customHeight="1" outlineLevel="1">
      <c r="B98" s="1032" t="s">
        <v>100</v>
      </c>
      <c r="C98" s="1052"/>
      <c r="D98" s="114" t="s">
        <v>101</v>
      </c>
      <c r="E98" s="114" t="s">
        <v>101</v>
      </c>
      <c r="F98" s="114" t="s">
        <v>101</v>
      </c>
      <c r="G98" s="114" t="s">
        <v>101</v>
      </c>
      <c r="H98" s="114" t="s">
        <v>101</v>
      </c>
      <c r="I98" s="114" t="s">
        <v>102</v>
      </c>
      <c r="J98" s="114" t="s">
        <v>102</v>
      </c>
      <c r="K98" s="24"/>
      <c r="L98" s="659"/>
      <c r="M98" s="659"/>
      <c r="N98" s="244"/>
      <c r="O98" s="294"/>
      <c r="P98" s="659"/>
      <c r="Q98" s="244"/>
      <c r="R98" s="244"/>
    </row>
    <row r="99" spans="2:21" customFormat="1" hidden="1" outlineLevel="1">
      <c r="B99" s="1071" t="s">
        <v>146</v>
      </c>
      <c r="C99" s="121" t="s">
        <v>266</v>
      </c>
      <c r="D99" s="294"/>
      <c r="E99" s="294"/>
      <c r="F99" s="294"/>
      <c r="G99" s="294"/>
      <c r="H99" s="294"/>
      <c r="I99" s="121"/>
      <c r="J99" s="294"/>
      <c r="K99" s="24"/>
      <c r="L99" s="294"/>
      <c r="M99" s="294"/>
      <c r="N99" s="244"/>
      <c r="O99" s="294"/>
      <c r="P99" s="294"/>
      <c r="Q99" s="244"/>
      <c r="R99" s="244"/>
    </row>
    <row r="100" spans="2:21" s="650" customFormat="1" ht="21" hidden="1" outlineLevel="1">
      <c r="B100" s="1072"/>
      <c r="C100" s="117" t="s">
        <v>147</v>
      </c>
      <c r="D100" s="655">
        <v>4930</v>
      </c>
      <c r="E100" s="655">
        <v>4930</v>
      </c>
      <c r="F100" s="655">
        <v>5550</v>
      </c>
      <c r="G100" s="655">
        <v>5515</v>
      </c>
      <c r="H100" s="119"/>
      <c r="I100" s="655">
        <v>2075</v>
      </c>
      <c r="J100" s="655">
        <v>770</v>
      </c>
      <c r="K100" s="660"/>
      <c r="L100" s="661">
        <v>4480</v>
      </c>
      <c r="M100" s="661">
        <v>4480</v>
      </c>
      <c r="N100" s="662">
        <v>5046</v>
      </c>
      <c r="O100" s="661">
        <v>5012</v>
      </c>
      <c r="P100" s="661"/>
      <c r="Q100" s="668">
        <v>1887</v>
      </c>
      <c r="R100" s="668">
        <v>700</v>
      </c>
    </row>
    <row r="101" spans="2:21" customFormat="1" hidden="1" outlineLevel="1">
      <c r="B101" s="1072"/>
      <c r="C101" s="115" t="s">
        <v>267</v>
      </c>
      <c r="D101" s="294"/>
      <c r="E101" s="294"/>
      <c r="F101" s="294"/>
      <c r="G101" s="294"/>
      <c r="H101" s="294"/>
      <c r="I101" s="115"/>
      <c r="J101" s="294"/>
      <c r="K101" s="24"/>
      <c r="L101" s="294"/>
      <c r="M101" s="294"/>
      <c r="N101" s="244"/>
      <c r="O101" s="294"/>
      <c r="P101" s="294"/>
      <c r="Q101" s="412"/>
      <c r="R101" s="244"/>
    </row>
    <row r="102" spans="2:21" customFormat="1" hidden="1" outlineLevel="1">
      <c r="B102" s="1072"/>
      <c r="C102" s="121" t="s">
        <v>268</v>
      </c>
      <c r="D102" s="294"/>
      <c r="E102" s="294"/>
      <c r="F102" s="294"/>
      <c r="G102" s="294"/>
      <c r="H102" s="294"/>
      <c r="I102" s="121"/>
      <c r="J102" s="294"/>
      <c r="K102" s="24"/>
      <c r="L102" s="294"/>
      <c r="M102" s="294"/>
      <c r="N102" s="244"/>
      <c r="O102" s="659"/>
      <c r="P102" s="294"/>
      <c r="Q102" s="412"/>
      <c r="R102" s="244"/>
    </row>
    <row r="103" spans="2:21" customFormat="1" hidden="1" outlineLevel="1">
      <c r="B103" s="1072"/>
      <c r="C103" s="121" t="s">
        <v>269</v>
      </c>
      <c r="D103" s="294"/>
      <c r="E103" s="294"/>
      <c r="F103" s="294"/>
      <c r="G103" s="294"/>
      <c r="H103" s="294"/>
      <c r="I103" s="121"/>
      <c r="J103" s="294"/>
      <c r="K103" s="24"/>
      <c r="L103" s="294"/>
      <c r="M103" s="294"/>
      <c r="N103" s="244"/>
      <c r="O103" s="294"/>
      <c r="P103" s="294"/>
      <c r="Q103" s="412"/>
      <c r="R103" s="244"/>
    </row>
    <row r="104" spans="2:21" customFormat="1" hidden="1" outlineLevel="1">
      <c r="B104" s="1072"/>
      <c r="C104" s="121" t="s">
        <v>270</v>
      </c>
      <c r="D104" s="294"/>
      <c r="E104" s="294"/>
      <c r="F104" s="294"/>
      <c r="G104" s="294"/>
      <c r="H104" s="294"/>
      <c r="I104" s="121"/>
      <c r="J104" s="294"/>
      <c r="K104" s="24"/>
      <c r="L104" s="294"/>
      <c r="M104" s="294"/>
      <c r="N104" s="244"/>
      <c r="O104" s="294"/>
      <c r="P104" s="294"/>
      <c r="Q104" s="412"/>
      <c r="R104" s="244"/>
    </row>
    <row r="105" spans="2:21" customFormat="1" ht="21" hidden="1" outlineLevel="1">
      <c r="B105" s="1072"/>
      <c r="C105" s="117" t="s">
        <v>147</v>
      </c>
      <c r="D105" s="655">
        <v>4520</v>
      </c>
      <c r="E105" s="655">
        <v>4520</v>
      </c>
      <c r="F105" s="655">
        <v>4985</v>
      </c>
      <c r="G105" s="655">
        <v>5115</v>
      </c>
      <c r="H105" s="655">
        <v>4985</v>
      </c>
      <c r="I105" s="655">
        <v>2050</v>
      </c>
      <c r="J105" s="655">
        <v>750</v>
      </c>
      <c r="K105" s="24"/>
      <c r="L105" s="294">
        <v>4110</v>
      </c>
      <c r="M105" s="294">
        <v>4110</v>
      </c>
      <c r="N105" s="244">
        <v>4530</v>
      </c>
      <c r="O105" s="244">
        <v>4648</v>
      </c>
      <c r="P105" s="294">
        <v>4530</v>
      </c>
      <c r="Q105" s="412">
        <v>1865</v>
      </c>
      <c r="R105" s="668">
        <v>683</v>
      </c>
    </row>
    <row r="106" spans="2:21" customFormat="1" hidden="1" outlineLevel="1">
      <c r="B106" s="1072"/>
      <c r="C106" s="121" t="s">
        <v>271</v>
      </c>
      <c r="D106" s="294"/>
      <c r="E106" s="294"/>
      <c r="F106" s="294"/>
      <c r="G106" s="294"/>
      <c r="H106" s="294"/>
      <c r="I106" s="121"/>
      <c r="J106" s="294"/>
      <c r="K106" s="24"/>
      <c r="L106" s="294"/>
      <c r="M106" s="294"/>
      <c r="N106" s="244"/>
      <c r="O106" s="294"/>
      <c r="P106" s="294"/>
      <c r="Q106" s="412"/>
      <c r="R106" s="244"/>
    </row>
    <row r="107" spans="2:21" customFormat="1" ht="21" hidden="1" outlineLevel="1">
      <c r="B107" s="1073"/>
      <c r="C107" s="117" t="s">
        <v>147</v>
      </c>
      <c r="D107" s="655">
        <v>5835</v>
      </c>
      <c r="E107" s="119"/>
      <c r="F107" s="119"/>
      <c r="G107" s="119"/>
      <c r="H107" s="119"/>
      <c r="I107" s="655">
        <v>2525</v>
      </c>
      <c r="J107" s="655">
        <v>1145</v>
      </c>
      <c r="K107" s="24"/>
      <c r="L107" s="294">
        <v>5303</v>
      </c>
      <c r="M107" s="294"/>
      <c r="N107" s="244"/>
      <c r="O107" s="294"/>
      <c r="P107" s="294"/>
      <c r="Q107" s="412">
        <v>2296</v>
      </c>
      <c r="R107" s="668">
        <v>1042</v>
      </c>
    </row>
    <row r="108" spans="2:21" hidden="1" outlineLevel="1">
      <c r="D108" s="170"/>
      <c r="E108" s="170"/>
      <c r="F108" s="170"/>
      <c r="G108" s="170"/>
      <c r="H108" s="170"/>
      <c r="I108" s="170"/>
      <c r="J108" s="170"/>
    </row>
    <row r="109" spans="2:21" s="22" customFormat="1" hidden="1" outlineLevel="1">
      <c r="K109" s="24"/>
      <c r="N109" s="24"/>
      <c r="Q109" s="24"/>
      <c r="R109" s="24"/>
    </row>
    <row r="110" spans="2:21" customFormat="1" ht="15" hidden="1" customHeight="1" outlineLevel="1">
      <c r="B110" s="1126" t="s">
        <v>257</v>
      </c>
      <c r="C110" s="1126"/>
      <c r="D110" s="266" t="s">
        <v>70</v>
      </c>
      <c r="E110" s="266" t="s">
        <v>272</v>
      </c>
      <c r="F110" s="266" t="s">
        <v>70</v>
      </c>
      <c r="G110" s="266" t="s">
        <v>272</v>
      </c>
      <c r="H110" s="266" t="s">
        <v>70</v>
      </c>
      <c r="I110" s="1131" t="s">
        <v>272</v>
      </c>
      <c r="J110" s="1132"/>
      <c r="K110" s="24"/>
      <c r="N110" s="24"/>
      <c r="O110" s="24"/>
      <c r="Q110" s="21" t="s">
        <v>303</v>
      </c>
      <c r="R110" s="24"/>
    </row>
    <row r="111" spans="2:21" customFormat="1" ht="30" hidden="1" outlineLevel="1">
      <c r="B111" s="1126"/>
      <c r="C111" s="1126"/>
      <c r="D111" s="651" t="s">
        <v>273</v>
      </c>
      <c r="E111" s="89" t="s">
        <v>274</v>
      </c>
      <c r="F111" s="651" t="s">
        <v>275</v>
      </c>
      <c r="G111" s="89" t="s">
        <v>276</v>
      </c>
      <c r="H111" s="294" t="s">
        <v>277</v>
      </c>
      <c r="I111" s="294" t="s">
        <v>278</v>
      </c>
      <c r="J111" s="294" t="s">
        <v>279</v>
      </c>
      <c r="K111" s="24"/>
      <c r="L111" s="651" t="s">
        <v>273</v>
      </c>
      <c r="M111" s="89" t="s">
        <v>274</v>
      </c>
      <c r="N111" s="89" t="s">
        <v>275</v>
      </c>
      <c r="O111" s="89" t="s">
        <v>276</v>
      </c>
      <c r="P111" s="294" t="s">
        <v>277</v>
      </c>
      <c r="Q111" s="294" t="s">
        <v>278</v>
      </c>
      <c r="R111" s="294" t="s">
        <v>279</v>
      </c>
    </row>
    <row r="112" spans="2:21" s="429" customFormat="1" ht="11.25" hidden="1" customHeight="1" outlineLevel="1">
      <c r="B112" s="1032" t="s">
        <v>96</v>
      </c>
      <c r="C112" s="1052"/>
      <c r="D112" s="114" t="s">
        <v>123</v>
      </c>
      <c r="E112" s="114" t="s">
        <v>123</v>
      </c>
      <c r="F112" s="114" t="s">
        <v>123</v>
      </c>
      <c r="G112" s="114" t="s">
        <v>123</v>
      </c>
      <c r="H112" s="114" t="s">
        <v>123</v>
      </c>
      <c r="I112" s="114" t="s">
        <v>123</v>
      </c>
      <c r="J112" s="114" t="s">
        <v>123</v>
      </c>
      <c r="K112" s="24"/>
      <c r="L112" s="659"/>
      <c r="M112" s="659"/>
      <c r="N112" s="244"/>
      <c r="O112" s="244"/>
      <c r="P112" s="659"/>
      <c r="Q112" s="244"/>
      <c r="R112" s="244"/>
      <c r="S112"/>
      <c r="T112"/>
      <c r="U112"/>
    </row>
    <row r="113" spans="2:21" s="429" customFormat="1" ht="11.25" hidden="1" customHeight="1" outlineLevel="1">
      <c r="B113" s="1032" t="s">
        <v>100</v>
      </c>
      <c r="C113" s="1052"/>
      <c r="D113" s="114" t="s">
        <v>101</v>
      </c>
      <c r="E113" s="114" t="s">
        <v>101</v>
      </c>
      <c r="F113" s="114" t="s">
        <v>101</v>
      </c>
      <c r="G113" s="114" t="s">
        <v>101</v>
      </c>
      <c r="H113" s="114" t="s">
        <v>101</v>
      </c>
      <c r="I113" s="114" t="s">
        <v>101</v>
      </c>
      <c r="J113" s="114" t="s">
        <v>101</v>
      </c>
      <c r="K113" s="24"/>
      <c r="L113" s="659"/>
      <c r="M113" s="659"/>
      <c r="N113" s="244"/>
      <c r="O113" s="663"/>
      <c r="P113" s="659"/>
      <c r="Q113" s="244"/>
      <c r="R113" s="244"/>
      <c r="S113"/>
      <c r="T113"/>
      <c r="U113"/>
    </row>
    <row r="114" spans="2:21" customFormat="1" hidden="1" outlineLevel="1">
      <c r="B114" s="1071" t="s">
        <v>146</v>
      </c>
      <c r="C114" s="115" t="s">
        <v>267</v>
      </c>
      <c r="D114" s="294"/>
      <c r="E114" s="294"/>
      <c r="F114" s="294"/>
      <c r="G114" s="294"/>
      <c r="H114" s="294"/>
      <c r="I114" s="1120"/>
      <c r="J114" s="1120"/>
      <c r="K114" s="24"/>
      <c r="L114" s="294"/>
      <c r="M114" s="294"/>
      <c r="N114" s="244"/>
      <c r="O114" s="244"/>
      <c r="P114" s="294"/>
      <c r="Q114" s="244"/>
      <c r="R114" s="244"/>
    </row>
    <row r="115" spans="2:21" customFormat="1" hidden="1" outlineLevel="1">
      <c r="B115" s="1072"/>
      <c r="C115" s="121" t="s">
        <v>268</v>
      </c>
      <c r="D115" s="294"/>
      <c r="E115" s="294"/>
      <c r="F115" s="294"/>
      <c r="G115" s="294"/>
      <c r="H115" s="294"/>
      <c r="I115" s="1121"/>
      <c r="J115" s="1121"/>
      <c r="K115" s="24"/>
      <c r="L115" s="294"/>
      <c r="M115" s="294"/>
      <c r="N115" s="244"/>
      <c r="O115" s="663"/>
      <c r="P115" s="294"/>
      <c r="Q115" s="244"/>
      <c r="R115" s="244"/>
    </row>
    <row r="116" spans="2:21" customFormat="1" hidden="1" outlineLevel="1">
      <c r="B116" s="1072"/>
      <c r="C116" s="121" t="s">
        <v>269</v>
      </c>
      <c r="D116" s="294"/>
      <c r="E116" s="294"/>
      <c r="F116" s="294"/>
      <c r="G116" s="294"/>
      <c r="H116" s="294"/>
      <c r="I116" s="1122"/>
      <c r="J116" s="1122"/>
      <c r="K116" s="24"/>
      <c r="L116" s="294"/>
      <c r="M116" s="294"/>
      <c r="N116" s="244"/>
      <c r="O116" s="244"/>
      <c r="P116" s="294"/>
      <c r="Q116" s="244"/>
      <c r="R116" s="244"/>
    </row>
    <row r="117" spans="2:21" customFormat="1" ht="21" hidden="1" outlineLevel="1">
      <c r="B117" s="1072"/>
      <c r="C117" s="117" t="s">
        <v>147</v>
      </c>
      <c r="D117" s="655">
        <v>7895</v>
      </c>
      <c r="E117" s="655">
        <v>3220</v>
      </c>
      <c r="F117" s="655">
        <v>8020</v>
      </c>
      <c r="G117" s="655">
        <v>3220</v>
      </c>
      <c r="H117" s="655">
        <v>4520</v>
      </c>
      <c r="I117" s="655">
        <v>2340</v>
      </c>
      <c r="J117" s="655">
        <v>2155</v>
      </c>
      <c r="K117" s="24"/>
      <c r="L117" s="294">
        <v>7179</v>
      </c>
      <c r="M117" s="294">
        <v>2929</v>
      </c>
      <c r="N117" s="244">
        <v>7291</v>
      </c>
      <c r="O117" s="663">
        <v>2929</v>
      </c>
      <c r="P117" s="294">
        <v>4066</v>
      </c>
      <c r="Q117" s="412">
        <v>2124</v>
      </c>
      <c r="R117" s="412">
        <v>1960</v>
      </c>
    </row>
    <row r="118" spans="2:21" customFormat="1" hidden="1" outlineLevel="1">
      <c r="B118" s="1072"/>
      <c r="C118" s="121" t="s">
        <v>270</v>
      </c>
      <c r="D118" s="294"/>
      <c r="E118" s="294"/>
      <c r="F118" s="294"/>
      <c r="G118" s="294"/>
      <c r="H118" s="294"/>
      <c r="I118" s="294"/>
      <c r="J118" s="121"/>
      <c r="K118" s="24"/>
      <c r="L118" s="294"/>
      <c r="M118" s="294"/>
      <c r="N118" s="244"/>
      <c r="O118" s="244"/>
      <c r="P118" s="294"/>
      <c r="Q118" s="244"/>
      <c r="R118" s="244"/>
    </row>
    <row r="119" spans="2:21" customFormat="1" ht="21" hidden="1" outlineLevel="1">
      <c r="B119" s="1072"/>
      <c r="C119" s="117" t="s">
        <v>147</v>
      </c>
      <c r="D119" s="655">
        <v>8865</v>
      </c>
      <c r="E119" s="655">
        <v>3725</v>
      </c>
      <c r="F119" s="655">
        <v>8975</v>
      </c>
      <c r="G119" s="655">
        <v>3725</v>
      </c>
      <c r="H119" s="119"/>
      <c r="I119" s="119"/>
      <c r="J119" s="119"/>
      <c r="K119" s="24"/>
      <c r="L119" s="294">
        <v>8058</v>
      </c>
      <c r="M119" s="294">
        <v>3388</v>
      </c>
      <c r="N119" s="244">
        <v>8159</v>
      </c>
      <c r="O119" s="663">
        <v>3388</v>
      </c>
      <c r="P119" s="294"/>
      <c r="Q119" s="244"/>
      <c r="R119" s="244"/>
    </row>
    <row r="120" spans="2:21" customFormat="1" hidden="1" outlineLevel="1">
      <c r="B120" s="1072"/>
      <c r="C120" s="121" t="s">
        <v>271</v>
      </c>
      <c r="D120" s="294"/>
      <c r="E120" s="294"/>
      <c r="F120" s="294"/>
      <c r="G120" s="294"/>
      <c r="H120" s="294"/>
      <c r="I120" s="294"/>
      <c r="J120" s="121"/>
      <c r="K120" s="24"/>
      <c r="L120" s="294"/>
      <c r="M120" s="294"/>
      <c r="N120" s="244"/>
      <c r="O120" s="294"/>
      <c r="P120" s="294"/>
      <c r="Q120" s="244"/>
      <c r="R120" s="244"/>
    </row>
    <row r="121" spans="2:21" customFormat="1" ht="21" hidden="1" outlineLevel="1">
      <c r="B121" s="1073"/>
      <c r="C121" s="117" t="s">
        <v>147</v>
      </c>
      <c r="D121" s="655">
        <v>9510</v>
      </c>
      <c r="E121" s="655">
        <v>4070</v>
      </c>
      <c r="F121" s="655">
        <v>9935</v>
      </c>
      <c r="G121" s="655">
        <v>4070</v>
      </c>
      <c r="H121" s="119"/>
      <c r="I121" s="119"/>
      <c r="J121" s="119"/>
      <c r="K121" s="24"/>
      <c r="L121" s="294">
        <v>8646</v>
      </c>
      <c r="M121" s="294">
        <v>3702</v>
      </c>
      <c r="N121" s="244">
        <v>9033</v>
      </c>
      <c r="O121" s="294">
        <v>3702</v>
      </c>
      <c r="P121" s="294"/>
      <c r="Q121" s="244"/>
      <c r="R121" s="244"/>
    </row>
    <row r="122" spans="2:21" hidden="1" outlineLevel="1"/>
    <row r="123" spans="2:21" s="22" customFormat="1" hidden="1" outlineLevel="1">
      <c r="L123" s="24"/>
      <c r="M123" s="24"/>
      <c r="N123" s="24"/>
    </row>
    <row r="124" spans="2:21" customFormat="1" ht="15" hidden="1" customHeight="1" outlineLevel="1">
      <c r="B124" s="1126" t="s">
        <v>257</v>
      </c>
      <c r="C124" s="1126"/>
      <c r="D124" s="1060" t="s">
        <v>70</v>
      </c>
      <c r="E124" s="1080"/>
      <c r="F124" s="1047" t="s">
        <v>272</v>
      </c>
      <c r="G124" s="1047"/>
      <c r="H124" s="389"/>
      <c r="K124" s="22"/>
      <c r="L124" s="368" t="s">
        <v>303</v>
      </c>
      <c r="M124" s="368"/>
      <c r="N124" s="24"/>
    </row>
    <row r="125" spans="2:21" customFormat="1" hidden="1" outlineLevel="1">
      <c r="B125" s="1126"/>
      <c r="C125" s="1126"/>
      <c r="D125" s="268" t="s">
        <v>280</v>
      </c>
      <c r="E125" s="268" t="s">
        <v>281</v>
      </c>
      <c r="F125" s="268" t="s">
        <v>282</v>
      </c>
      <c r="G125" s="268" t="s">
        <v>283</v>
      </c>
      <c r="H125" s="652"/>
      <c r="J125" s="268" t="s">
        <v>280</v>
      </c>
      <c r="K125" s="268" t="s">
        <v>281</v>
      </c>
      <c r="L125" s="268" t="s">
        <v>282</v>
      </c>
      <c r="M125" s="268" t="s">
        <v>283</v>
      </c>
      <c r="N125" s="24"/>
      <c r="O125" s="22"/>
      <c r="P125" s="22"/>
      <c r="Q125" s="22"/>
    </row>
    <row r="126" spans="2:21" s="429" customFormat="1" ht="11.25" hidden="1" customHeight="1" outlineLevel="1">
      <c r="B126" s="1032" t="s">
        <v>96</v>
      </c>
      <c r="C126" s="1052"/>
      <c r="D126" s="114" t="s">
        <v>123</v>
      </c>
      <c r="E126" s="114" t="s">
        <v>123</v>
      </c>
      <c r="F126" s="114" t="s">
        <v>123</v>
      </c>
      <c r="G126" s="114" t="s">
        <v>123</v>
      </c>
      <c r="H126" s="337"/>
      <c r="J126" s="659"/>
      <c r="K126" s="663"/>
      <c r="L126" s="663"/>
      <c r="M126" s="663"/>
      <c r="N126" s="24"/>
      <c r="O126"/>
      <c r="P126"/>
      <c r="Q126"/>
    </row>
    <row r="127" spans="2:21" s="429" customFormat="1" ht="11.25" hidden="1" customHeight="1" outlineLevel="1">
      <c r="B127" s="1032" t="s">
        <v>100</v>
      </c>
      <c r="C127" s="1052"/>
      <c r="D127" s="114" t="s">
        <v>101</v>
      </c>
      <c r="E127" s="114" t="s">
        <v>101</v>
      </c>
      <c r="F127" s="114" t="s">
        <v>101</v>
      </c>
      <c r="G127" s="114" t="s">
        <v>101</v>
      </c>
      <c r="H127" s="337"/>
      <c r="J127" s="659"/>
      <c r="K127" s="663"/>
      <c r="L127" s="664"/>
      <c r="M127" s="664"/>
      <c r="N127" s="24"/>
      <c r="O127" s="22"/>
      <c r="P127" s="22"/>
      <c r="Q127" s="22"/>
    </row>
    <row r="128" spans="2:21" customFormat="1" hidden="1" outlineLevel="1">
      <c r="B128" s="1071" t="s">
        <v>146</v>
      </c>
      <c r="C128" s="121" t="s">
        <v>266</v>
      </c>
      <c r="D128" s="294"/>
      <c r="E128" s="294"/>
      <c r="F128" s="294"/>
      <c r="G128" s="294"/>
      <c r="H128" s="12"/>
      <c r="J128" s="294"/>
      <c r="K128" s="663"/>
      <c r="L128" s="664"/>
      <c r="M128" s="664"/>
      <c r="N128" s="24"/>
    </row>
    <row r="129" spans="2:25" customFormat="1" ht="21" hidden="1" outlineLevel="1">
      <c r="B129" s="1072"/>
      <c r="C129" s="117" t="s">
        <v>147</v>
      </c>
      <c r="D129" s="119"/>
      <c r="E129" s="655">
        <v>5780</v>
      </c>
      <c r="F129" s="655">
        <v>2125</v>
      </c>
      <c r="G129" s="655">
        <v>770</v>
      </c>
      <c r="H129" s="12"/>
      <c r="J129" s="294"/>
      <c r="K129" s="663">
        <v>5253</v>
      </c>
      <c r="L129" s="664">
        <v>1932</v>
      </c>
      <c r="M129" s="664">
        <v>700</v>
      </c>
      <c r="N129" s="24"/>
      <c r="O129" s="22"/>
      <c r="P129" s="22"/>
      <c r="Q129" s="22"/>
    </row>
    <row r="130" spans="2:25" customFormat="1" hidden="1" outlineLevel="1">
      <c r="B130" s="1072"/>
      <c r="C130" s="115" t="s">
        <v>267</v>
      </c>
      <c r="D130" s="294"/>
      <c r="E130" s="294"/>
      <c r="F130" s="294"/>
      <c r="G130" s="294"/>
      <c r="H130" s="12"/>
      <c r="J130" s="294"/>
      <c r="K130" s="663"/>
      <c r="L130" s="664"/>
      <c r="M130" s="664"/>
      <c r="N130" s="24"/>
    </row>
    <row r="131" spans="2:25" customFormat="1" hidden="1" outlineLevel="1">
      <c r="B131" s="1072"/>
      <c r="C131" s="121" t="s">
        <v>268</v>
      </c>
      <c r="D131" s="294"/>
      <c r="E131" s="294"/>
      <c r="F131" s="294"/>
      <c r="G131" s="294"/>
      <c r="H131" s="12"/>
      <c r="J131" s="294"/>
      <c r="K131" s="663"/>
      <c r="L131" s="664"/>
      <c r="M131" s="664"/>
      <c r="N131" s="24"/>
      <c r="O131" s="22"/>
      <c r="P131" s="22"/>
      <c r="Q131" s="22"/>
    </row>
    <row r="132" spans="2:25" customFormat="1" hidden="1" outlineLevel="1">
      <c r="B132" s="1072"/>
      <c r="C132" s="121" t="s">
        <v>269</v>
      </c>
      <c r="D132" s="294"/>
      <c r="E132" s="294"/>
      <c r="F132" s="294"/>
      <c r="G132" s="294"/>
      <c r="H132" s="12"/>
      <c r="J132" s="294"/>
      <c r="K132" s="663"/>
      <c r="L132" s="664"/>
      <c r="M132" s="664"/>
      <c r="N132" s="24"/>
    </row>
    <row r="133" spans="2:25" customFormat="1" hidden="1" outlineLevel="1">
      <c r="B133" s="1072"/>
      <c r="C133" s="121" t="s">
        <v>270</v>
      </c>
      <c r="D133" s="294"/>
      <c r="E133" s="294"/>
      <c r="F133" s="294"/>
      <c r="G133" s="294"/>
      <c r="H133" s="12"/>
      <c r="J133" s="294"/>
      <c r="K133" s="663"/>
      <c r="L133" s="664"/>
      <c r="M133" s="664"/>
      <c r="N133" s="24"/>
      <c r="O133" s="22"/>
      <c r="P133" s="22"/>
      <c r="Q133" s="22"/>
    </row>
    <row r="134" spans="2:25" customFormat="1" ht="21" hidden="1" outlineLevel="1">
      <c r="B134" s="1072"/>
      <c r="C134" s="117" t="s">
        <v>147</v>
      </c>
      <c r="D134" s="655">
        <v>4695</v>
      </c>
      <c r="E134" s="655">
        <v>5315</v>
      </c>
      <c r="F134" s="655">
        <v>2105</v>
      </c>
      <c r="G134" s="655">
        <v>750</v>
      </c>
      <c r="H134" s="12"/>
      <c r="J134" s="294">
        <v>4267</v>
      </c>
      <c r="K134" s="663">
        <v>4833</v>
      </c>
      <c r="L134" s="664">
        <v>1865</v>
      </c>
      <c r="M134" s="664">
        <v>683</v>
      </c>
      <c r="N134" s="24"/>
    </row>
    <row r="135" spans="2:25" customFormat="1" hidden="1" outlineLevel="1">
      <c r="B135" s="1072"/>
      <c r="C135" s="121" t="s">
        <v>271</v>
      </c>
      <c r="D135" s="294"/>
      <c r="E135" s="294"/>
      <c r="F135" s="294"/>
      <c r="G135" s="294"/>
      <c r="H135" s="12"/>
      <c r="J135" s="294"/>
      <c r="K135" s="663"/>
      <c r="L135" s="664"/>
      <c r="M135" s="664"/>
      <c r="N135" s="24"/>
    </row>
    <row r="136" spans="2:25" customFormat="1" ht="24.75" hidden="1" customHeight="1" outlineLevel="1">
      <c r="B136" s="1073"/>
      <c r="C136" s="117" t="s">
        <v>147</v>
      </c>
      <c r="D136" s="655">
        <v>5835</v>
      </c>
      <c r="E136" s="655">
        <v>6445</v>
      </c>
      <c r="F136" s="655">
        <v>2525</v>
      </c>
      <c r="G136" s="655">
        <v>1145</v>
      </c>
      <c r="H136" s="12"/>
      <c r="J136" s="294">
        <v>5303</v>
      </c>
      <c r="K136" s="663">
        <v>5858</v>
      </c>
      <c r="L136" s="664">
        <v>2296</v>
      </c>
      <c r="M136" s="664">
        <v>1042</v>
      </c>
      <c r="N136" s="24"/>
    </row>
    <row r="137" spans="2:25" s="22" customFormat="1" hidden="1" outlineLevel="1">
      <c r="L137" s="24"/>
      <c r="M137" s="24"/>
      <c r="N137" s="24"/>
    </row>
    <row r="138" spans="2:25" s="22" customFormat="1" hidden="1" outlineLevel="1">
      <c r="C138" s="431" t="s">
        <v>302</v>
      </c>
      <c r="D138" s="431">
        <v>1.05</v>
      </c>
      <c r="M138" s="24"/>
      <c r="N138" s="24"/>
    </row>
    <row r="139" spans="2:25" customFormat="1" ht="15" hidden="1" customHeight="1" outlineLevel="1">
      <c r="B139" s="1126" t="s">
        <v>257</v>
      </c>
      <c r="C139" s="1126"/>
      <c r="D139" s="1060" t="s">
        <v>70</v>
      </c>
      <c r="E139" s="1080"/>
      <c r="F139" s="1080"/>
      <c r="G139" s="1080"/>
      <c r="H139" s="1061"/>
      <c r="I139" s="1047" t="s">
        <v>272</v>
      </c>
      <c r="J139" s="1047"/>
      <c r="K139" s="1047"/>
      <c r="L139" s="1047"/>
      <c r="M139" s="1047"/>
      <c r="N139" s="1047"/>
    </row>
    <row r="140" spans="2:25" customFormat="1" hidden="1" outlineLevel="1">
      <c r="B140" s="1126"/>
      <c r="C140" s="1126"/>
      <c r="D140" s="268" t="s">
        <v>284</v>
      </c>
      <c r="E140" s="268" t="s">
        <v>285</v>
      </c>
      <c r="F140" s="268" t="s">
        <v>286</v>
      </c>
      <c r="G140" s="268" t="s">
        <v>287</v>
      </c>
      <c r="H140" s="268" t="s">
        <v>288</v>
      </c>
      <c r="I140" s="268" t="s">
        <v>289</v>
      </c>
      <c r="J140" s="268" t="s">
        <v>290</v>
      </c>
      <c r="K140" s="268" t="s">
        <v>291</v>
      </c>
      <c r="L140" s="268" t="s">
        <v>292</v>
      </c>
      <c r="M140" s="665" t="s">
        <v>293</v>
      </c>
      <c r="N140" s="665" t="s">
        <v>294</v>
      </c>
      <c r="O140" s="368" t="s">
        <v>303</v>
      </c>
    </row>
    <row r="141" spans="2:25" s="429" customFormat="1" ht="11.25" hidden="1" customHeight="1" outlineLevel="1">
      <c r="B141" s="1032" t="s">
        <v>96</v>
      </c>
      <c r="C141" s="1052"/>
      <c r="D141" s="114" t="s">
        <v>123</v>
      </c>
      <c r="E141" s="114" t="s">
        <v>123</v>
      </c>
      <c r="F141" s="114" t="s">
        <v>123</v>
      </c>
      <c r="G141" s="114" t="s">
        <v>123</v>
      </c>
      <c r="H141" s="114" t="s">
        <v>123</v>
      </c>
      <c r="I141" s="114" t="s">
        <v>123</v>
      </c>
      <c r="J141" s="114" t="s">
        <v>123</v>
      </c>
      <c r="K141" s="114" t="s">
        <v>123</v>
      </c>
      <c r="L141" s="114" t="s">
        <v>123</v>
      </c>
      <c r="M141" s="114" t="s">
        <v>123</v>
      </c>
      <c r="N141" s="114" t="s">
        <v>123</v>
      </c>
      <c r="O141" s="267" t="s">
        <v>284</v>
      </c>
      <c r="P141" s="267" t="s">
        <v>285</v>
      </c>
      <c r="Q141" s="268" t="s">
        <v>286</v>
      </c>
      <c r="R141" s="268" t="s">
        <v>287</v>
      </c>
      <c r="S141" s="268" t="s">
        <v>288</v>
      </c>
      <c r="T141" s="268" t="s">
        <v>289</v>
      </c>
      <c r="U141" s="268" t="s">
        <v>290</v>
      </c>
      <c r="V141" s="268" t="s">
        <v>291</v>
      </c>
      <c r="W141" s="268" t="s">
        <v>292</v>
      </c>
      <c r="X141" s="665" t="s">
        <v>293</v>
      </c>
      <c r="Y141" s="665" t="s">
        <v>294</v>
      </c>
    </row>
    <row r="142" spans="2:25" s="429" customFormat="1" ht="11.25" hidden="1" customHeight="1" outlineLevel="1">
      <c r="B142" s="1032" t="s">
        <v>100</v>
      </c>
      <c r="C142" s="1052"/>
      <c r="D142" s="114" t="s">
        <v>101</v>
      </c>
      <c r="E142" s="114" t="s">
        <v>101</v>
      </c>
      <c r="F142" s="114" t="s">
        <v>101</v>
      </c>
      <c r="G142" s="114" t="s">
        <v>101</v>
      </c>
      <c r="H142" s="114" t="s">
        <v>101</v>
      </c>
      <c r="I142" s="114" t="s">
        <v>101</v>
      </c>
      <c r="J142" s="114" t="s">
        <v>101</v>
      </c>
      <c r="K142" s="114" t="s">
        <v>101</v>
      </c>
      <c r="L142" s="114" t="s">
        <v>101</v>
      </c>
      <c r="M142" s="114" t="s">
        <v>101</v>
      </c>
      <c r="N142" s="338" t="s">
        <v>101</v>
      </c>
      <c r="O142" s="294"/>
      <c r="P142" s="659"/>
      <c r="Q142" s="659"/>
      <c r="R142" s="659"/>
      <c r="S142" s="659"/>
      <c r="T142" s="294"/>
      <c r="U142" s="294"/>
      <c r="V142" s="294"/>
      <c r="W142" s="294"/>
      <c r="X142" s="294"/>
      <c r="Y142" s="659"/>
    </row>
    <row r="143" spans="2:25" customFormat="1" hidden="1" outlineLevel="1">
      <c r="B143" s="1071" t="s">
        <v>146</v>
      </c>
      <c r="C143" s="121" t="s">
        <v>266</v>
      </c>
      <c r="D143" s="294"/>
      <c r="E143" s="294"/>
      <c r="F143" s="653"/>
      <c r="G143" s="294"/>
      <c r="H143" s="653"/>
      <c r="I143" s="294"/>
      <c r="J143" s="121"/>
      <c r="K143" s="294"/>
      <c r="L143" s="294"/>
      <c r="M143" s="294"/>
      <c r="N143" s="654"/>
      <c r="O143" s="294"/>
      <c r="P143" s="294"/>
      <c r="Q143" s="294"/>
      <c r="R143" s="294"/>
      <c r="S143" s="294"/>
      <c r="T143" s="294"/>
      <c r="U143" s="294"/>
      <c r="V143" s="294"/>
      <c r="W143" s="294"/>
      <c r="X143" s="294"/>
      <c r="Y143" s="659"/>
    </row>
    <row r="144" spans="2:25" customFormat="1" ht="30" hidden="1" outlineLevel="1">
      <c r="B144" s="1072"/>
      <c r="C144" s="115" t="s">
        <v>295</v>
      </c>
      <c r="D144" s="294"/>
      <c r="E144" s="294"/>
      <c r="F144" s="654"/>
      <c r="G144" s="653"/>
      <c r="H144" s="294"/>
      <c r="I144" s="294"/>
      <c r="J144" s="121"/>
      <c r="K144" s="294"/>
      <c r="L144" s="294"/>
      <c r="M144" s="294"/>
      <c r="N144" s="654"/>
      <c r="O144" s="294"/>
      <c r="P144" s="294"/>
      <c r="Q144" s="294"/>
      <c r="R144" s="294"/>
      <c r="S144" s="294"/>
      <c r="T144" s="294"/>
      <c r="U144" s="294"/>
      <c r="V144" s="294"/>
      <c r="W144" s="294"/>
      <c r="X144" s="294"/>
      <c r="Y144" s="294"/>
    </row>
    <row r="145" spans="2:25" customFormat="1" ht="21" hidden="1" outlineLevel="1">
      <c r="B145" s="1072"/>
      <c r="C145" s="117" t="s">
        <v>147</v>
      </c>
      <c r="D145" s="655">
        <f>CEILING(O145*$D$75,5)</f>
        <v>9585</v>
      </c>
      <c r="E145" s="655">
        <f>CEILING(P145*$D$75,5)</f>
        <v>13605</v>
      </c>
      <c r="F145" s="655">
        <f>CEILING(Q145*$D$75,5)</f>
        <v>5615</v>
      </c>
      <c r="G145" s="655">
        <f>CEILING(R145*$D$75,5)</f>
        <v>9605</v>
      </c>
      <c r="H145" s="655">
        <v>14550</v>
      </c>
      <c r="I145" s="655">
        <v>4085</v>
      </c>
      <c r="J145" s="655">
        <v>2155</v>
      </c>
      <c r="K145" s="655">
        <v>4775</v>
      </c>
      <c r="L145" s="655">
        <v>2385</v>
      </c>
      <c r="M145" s="119"/>
      <c r="N145" s="461"/>
      <c r="O145" s="655">
        <v>9125</v>
      </c>
      <c r="P145" s="655">
        <v>12955</v>
      </c>
      <c r="Q145" s="655">
        <v>5345</v>
      </c>
      <c r="R145" s="655">
        <v>9145</v>
      </c>
      <c r="S145" s="655">
        <v>12000</v>
      </c>
      <c r="T145" s="600">
        <v>3713</v>
      </c>
      <c r="U145" s="600">
        <v>1960</v>
      </c>
      <c r="V145" s="600">
        <v>4340</v>
      </c>
      <c r="W145" s="600">
        <v>2167</v>
      </c>
      <c r="X145" s="294"/>
      <c r="Y145" s="294"/>
    </row>
    <row r="146" spans="2:25" customFormat="1" hidden="1" outlineLevel="1">
      <c r="B146" s="1072"/>
      <c r="C146" s="115" t="s">
        <v>267</v>
      </c>
      <c r="D146" s="294"/>
      <c r="E146" s="294"/>
      <c r="F146" s="653"/>
      <c r="G146" s="294"/>
      <c r="H146" s="653"/>
      <c r="I146" s="294"/>
      <c r="J146" s="115"/>
      <c r="K146" s="294"/>
      <c r="L146" s="294"/>
      <c r="M146" s="294"/>
      <c r="N146" s="654"/>
      <c r="O146" s="294"/>
      <c r="P146" s="294"/>
      <c r="Q146" s="653"/>
      <c r="R146" s="294"/>
      <c r="S146" s="653"/>
      <c r="T146" s="294"/>
      <c r="U146" s="600"/>
      <c r="V146" s="600"/>
      <c r="W146" s="600"/>
      <c r="X146" s="294"/>
      <c r="Y146" s="294"/>
    </row>
    <row r="147" spans="2:25" customFormat="1" ht="21" hidden="1" outlineLevel="1">
      <c r="B147" s="1072"/>
      <c r="C147" s="117" t="s">
        <v>147</v>
      </c>
      <c r="D147" s="655">
        <f>CEILING(O147*$D$75,5)</f>
        <v>10265</v>
      </c>
      <c r="E147" s="655">
        <f>CEILING(P147*$D$75,5)</f>
        <v>13605</v>
      </c>
      <c r="F147" s="655">
        <f>CEILING(Q147*$D$75,5)</f>
        <v>5615</v>
      </c>
      <c r="G147" s="669"/>
      <c r="H147" s="655">
        <f>CEILING(S147*$D$75,5)</f>
        <v>12600</v>
      </c>
      <c r="I147" s="655">
        <v>4255</v>
      </c>
      <c r="J147" s="655">
        <v>2155</v>
      </c>
      <c r="K147" s="655">
        <v>4985</v>
      </c>
      <c r="L147" s="655">
        <v>2385</v>
      </c>
      <c r="M147" s="119"/>
      <c r="N147" s="461"/>
      <c r="O147" s="655">
        <v>9775</v>
      </c>
      <c r="P147" s="655">
        <v>12955</v>
      </c>
      <c r="Q147" s="655">
        <v>5345</v>
      </c>
      <c r="R147" s="669"/>
      <c r="S147" s="655">
        <v>12000</v>
      </c>
      <c r="T147" s="600">
        <v>3870</v>
      </c>
      <c r="U147" s="600">
        <v>1960</v>
      </c>
      <c r="V147" s="600">
        <v>4530</v>
      </c>
      <c r="W147" s="600">
        <v>2167</v>
      </c>
      <c r="X147" s="294"/>
      <c r="Y147" s="294"/>
    </row>
    <row r="148" spans="2:25" customFormat="1" hidden="1" outlineLevel="1">
      <c r="B148" s="1072"/>
      <c r="C148" s="121" t="s">
        <v>296</v>
      </c>
      <c r="D148" s="294"/>
      <c r="E148" s="294"/>
      <c r="F148" s="653"/>
      <c r="G148" s="653"/>
      <c r="H148" s="653"/>
      <c r="I148" s="294"/>
      <c r="J148" s="121"/>
      <c r="K148" s="294"/>
      <c r="L148" s="294"/>
      <c r="M148" s="294"/>
      <c r="N148" s="654"/>
      <c r="O148" s="294"/>
      <c r="P148" s="294"/>
      <c r="Q148" s="653"/>
      <c r="R148" s="653"/>
      <c r="S148" s="653"/>
      <c r="T148" s="294"/>
      <c r="U148" s="600"/>
      <c r="V148" s="294"/>
      <c r="W148" s="294"/>
      <c r="X148" s="294"/>
      <c r="Y148" s="294"/>
    </row>
    <row r="149" spans="2:25" customFormat="1" hidden="1" outlineLevel="1">
      <c r="B149" s="1072"/>
      <c r="C149" s="121" t="s">
        <v>297</v>
      </c>
      <c r="D149" s="653"/>
      <c r="E149" s="294"/>
      <c r="F149" s="653"/>
      <c r="G149" s="653"/>
      <c r="H149" s="653"/>
      <c r="I149" s="294"/>
      <c r="J149" s="121"/>
      <c r="K149" s="294"/>
      <c r="L149" s="294"/>
      <c r="M149" s="294"/>
      <c r="N149" s="654"/>
      <c r="O149" s="653"/>
      <c r="P149" s="294"/>
      <c r="Q149" s="653"/>
      <c r="R149" s="653"/>
      <c r="S149" s="653"/>
      <c r="T149" s="294"/>
      <c r="U149" s="600"/>
      <c r="V149" s="294"/>
      <c r="W149" s="294"/>
      <c r="X149" s="294"/>
      <c r="Y149" s="294"/>
    </row>
    <row r="150" spans="2:25" customFormat="1" ht="21" hidden="1" outlineLevel="1">
      <c r="B150" s="1072"/>
      <c r="C150" s="117" t="s">
        <v>147</v>
      </c>
      <c r="D150" s="666">
        <f>CEILING(O150*$D$75,5)</f>
        <v>8135</v>
      </c>
      <c r="E150" s="119"/>
      <c r="F150" s="655">
        <f>CEILING(Q150*$D$75,5)</f>
        <v>4755</v>
      </c>
      <c r="G150" s="655">
        <f>CEILING(R150*$D$75,5)</f>
        <v>8025</v>
      </c>
      <c r="H150" s="655">
        <f>CEILING(S150*$D$75,5)</f>
        <v>11250</v>
      </c>
      <c r="I150" s="655">
        <v>3320</v>
      </c>
      <c r="J150" s="655">
        <v>1685</v>
      </c>
      <c r="K150" s="119"/>
      <c r="L150" s="119"/>
      <c r="M150" s="119"/>
      <c r="N150" s="461"/>
      <c r="O150" s="666">
        <v>7745</v>
      </c>
      <c r="P150" s="119"/>
      <c r="Q150" s="655">
        <v>4525</v>
      </c>
      <c r="R150" s="655">
        <v>7640</v>
      </c>
      <c r="S150" s="655">
        <v>10710</v>
      </c>
      <c r="T150" s="600">
        <v>3018</v>
      </c>
      <c r="U150" s="600">
        <v>1534</v>
      </c>
      <c r="V150" s="294"/>
      <c r="W150" s="670">
        <v>3795</v>
      </c>
      <c r="X150" s="294"/>
      <c r="Y150" s="294"/>
    </row>
    <row r="151" spans="2:25" customFormat="1" hidden="1" outlineLevel="1">
      <c r="B151" s="1072"/>
      <c r="C151" s="121" t="s">
        <v>298</v>
      </c>
      <c r="D151" s="294"/>
      <c r="E151" s="294"/>
      <c r="F151" s="294"/>
      <c r="G151" s="294"/>
      <c r="H151" s="294"/>
      <c r="I151" s="294"/>
      <c r="J151" s="121"/>
      <c r="K151" s="294"/>
      <c r="L151" s="294"/>
      <c r="M151" s="294"/>
      <c r="N151" s="654"/>
      <c r="O151" s="294"/>
      <c r="P151" s="294"/>
      <c r="Q151" s="294"/>
      <c r="R151" s="294"/>
      <c r="S151" s="294"/>
      <c r="T151" s="294"/>
      <c r="U151" s="294"/>
      <c r="V151" s="294"/>
      <c r="W151" s="294"/>
      <c r="X151" s="294"/>
      <c r="Y151" s="294"/>
    </row>
    <row r="152" spans="2:25" customFormat="1" ht="21" hidden="1" outlineLevel="1">
      <c r="B152" s="1072"/>
      <c r="C152" s="117" t="s">
        <v>147</v>
      </c>
      <c r="D152" s="119"/>
      <c r="E152" s="119"/>
      <c r="F152" s="119"/>
      <c r="G152" s="655">
        <f>CEILING(R152*$D$75,5)</f>
        <v>8425</v>
      </c>
      <c r="H152" s="655">
        <f>CEILING(S152*$D$75,5)</f>
        <v>11250</v>
      </c>
      <c r="I152" s="119"/>
      <c r="J152" s="119"/>
      <c r="K152" s="119"/>
      <c r="L152" s="119"/>
      <c r="M152" s="655">
        <v>4365</v>
      </c>
      <c r="N152" s="671">
        <v>2410</v>
      </c>
      <c r="O152" s="119"/>
      <c r="P152" s="119"/>
      <c r="Q152" s="119"/>
      <c r="R152" s="655">
        <v>8020</v>
      </c>
      <c r="S152" s="655">
        <v>10710</v>
      </c>
      <c r="T152" s="294"/>
      <c r="U152" s="294"/>
      <c r="V152" s="294"/>
      <c r="W152" s="294"/>
      <c r="X152" s="600">
        <v>3970</v>
      </c>
      <c r="Y152" s="600">
        <v>2190</v>
      </c>
    </row>
    <row r="153" spans="2:25" customFormat="1" hidden="1" outlineLevel="1">
      <c r="B153" s="1072"/>
      <c r="C153" s="121" t="s">
        <v>299</v>
      </c>
      <c r="D153" s="294"/>
      <c r="E153" s="294"/>
      <c r="F153" s="294"/>
      <c r="G153" s="294"/>
      <c r="H153" s="294"/>
      <c r="I153" s="294"/>
      <c r="J153" s="121"/>
      <c r="K153" s="294"/>
      <c r="L153" s="294"/>
      <c r="M153" s="294"/>
      <c r="N153" s="654"/>
      <c r="O153" s="294"/>
      <c r="P153" s="294"/>
      <c r="Q153" s="294"/>
      <c r="R153" s="294"/>
      <c r="S153" s="294"/>
      <c r="T153" s="294"/>
      <c r="U153" s="294"/>
      <c r="V153" s="294"/>
      <c r="W153" s="294"/>
      <c r="X153" s="600"/>
      <c r="Y153" s="600"/>
    </row>
    <row r="154" spans="2:25" customFormat="1" ht="21" hidden="1" outlineLevel="1">
      <c r="B154" s="1073"/>
      <c r="C154" s="117" t="s">
        <v>147</v>
      </c>
      <c r="D154" s="119"/>
      <c r="E154" s="119"/>
      <c r="F154" s="119"/>
      <c r="G154" s="655">
        <f>CEILING(R154*$D$75,5)</f>
        <v>8425</v>
      </c>
      <c r="H154" s="655">
        <f>CEILING(S154*$D$75,5)</f>
        <v>11250</v>
      </c>
      <c r="I154" s="119"/>
      <c r="J154" s="119"/>
      <c r="K154" s="119"/>
      <c r="L154" s="119"/>
      <c r="M154" s="655">
        <v>4195</v>
      </c>
      <c r="N154" s="671">
        <v>2410</v>
      </c>
      <c r="O154" s="119"/>
      <c r="P154" s="119"/>
      <c r="Q154" s="119"/>
      <c r="R154" s="655">
        <v>8020</v>
      </c>
      <c r="S154" s="655">
        <v>10710</v>
      </c>
      <c r="T154" s="294"/>
      <c r="U154" s="294"/>
      <c r="V154" s="294"/>
      <c r="W154" s="294"/>
      <c r="X154" s="600">
        <v>3814</v>
      </c>
      <c r="Y154" s="600">
        <v>2190</v>
      </c>
    </row>
    <row r="155" spans="2:25" hidden="1" outlineLevel="1">
      <c r="O155" s="244"/>
      <c r="P155" s="244"/>
      <c r="Q155" s="244"/>
      <c r="R155" s="244"/>
      <c r="S155" s="244"/>
    </row>
    <row r="156" spans="2:25" collapsed="1">
      <c r="B156" s="368"/>
      <c r="C156" s="368" t="s">
        <v>305</v>
      </c>
      <c r="D156" s="368"/>
      <c r="E156" s="368"/>
      <c r="F156" s="368"/>
      <c r="G156" s="368"/>
      <c r="H156" s="368"/>
      <c r="I156" s="368"/>
      <c r="J156" s="368"/>
      <c r="K156" s="368"/>
      <c r="L156" s="368"/>
      <c r="M156" s="368"/>
      <c r="N156" s="368"/>
      <c r="O156" s="170"/>
      <c r="P156" s="170"/>
      <c r="Q156" s="170"/>
      <c r="R156" s="170"/>
      <c r="S156" s="170" t="e">
        <f>H91/S91-1</f>
        <v>#DIV/0!</v>
      </c>
    </row>
    <row r="157" spans="2:25" hidden="1" outlineLevel="1">
      <c r="B157" s="1147" t="s">
        <v>257</v>
      </c>
      <c r="C157" s="1147"/>
      <c r="D157" s="1133" t="s">
        <v>70</v>
      </c>
      <c r="E157" s="1134"/>
      <c r="F157" s="1134"/>
      <c r="G157" s="1134"/>
      <c r="H157" s="1135"/>
      <c r="I157" s="1136" t="s">
        <v>272</v>
      </c>
      <c r="J157" s="1136"/>
      <c r="K157" s="368"/>
      <c r="L157" s="368"/>
      <c r="M157" s="368"/>
      <c r="N157" s="368"/>
    </row>
    <row r="158" spans="2:25" hidden="1" outlineLevel="1">
      <c r="B158" s="1147"/>
      <c r="C158" s="1147"/>
      <c r="D158" s="672" t="s">
        <v>259</v>
      </c>
      <c r="E158" s="672" t="s">
        <v>260</v>
      </c>
      <c r="F158" s="672" t="s">
        <v>261</v>
      </c>
      <c r="G158" s="672" t="s">
        <v>262</v>
      </c>
      <c r="H158" s="672" t="s">
        <v>263</v>
      </c>
      <c r="I158" s="672" t="s">
        <v>264</v>
      </c>
      <c r="J158" s="672" t="s">
        <v>265</v>
      </c>
      <c r="K158" s="368"/>
      <c r="L158" s="368"/>
      <c r="M158" s="368"/>
      <c r="N158" s="368"/>
    </row>
    <row r="159" spans="2:25" hidden="1" outlineLevel="1">
      <c r="B159" s="1137" t="s">
        <v>96</v>
      </c>
      <c r="C159" s="1138"/>
      <c r="D159" s="139" t="s">
        <v>123</v>
      </c>
      <c r="E159" s="139" t="s">
        <v>123</v>
      </c>
      <c r="F159" s="139" t="s">
        <v>123</v>
      </c>
      <c r="G159" s="139" t="s">
        <v>123</v>
      </c>
      <c r="H159" s="139" t="s">
        <v>123</v>
      </c>
      <c r="I159" s="139" t="s">
        <v>123</v>
      </c>
      <c r="J159" s="139" t="s">
        <v>123</v>
      </c>
      <c r="K159" s="368"/>
      <c r="L159" s="368"/>
      <c r="M159" s="368"/>
      <c r="N159" s="368"/>
    </row>
    <row r="160" spans="2:25" hidden="1" outlineLevel="1">
      <c r="B160" s="1137" t="s">
        <v>100</v>
      </c>
      <c r="C160" s="1138"/>
      <c r="D160" s="139" t="s">
        <v>101</v>
      </c>
      <c r="E160" s="139" t="s">
        <v>101</v>
      </c>
      <c r="F160" s="139" t="s">
        <v>101</v>
      </c>
      <c r="G160" s="139" t="s">
        <v>101</v>
      </c>
      <c r="H160" s="139" t="s">
        <v>101</v>
      </c>
      <c r="I160" s="139" t="s">
        <v>102</v>
      </c>
      <c r="J160" s="139" t="s">
        <v>102</v>
      </c>
      <c r="K160" s="368"/>
      <c r="L160" s="368"/>
      <c r="M160" s="368"/>
      <c r="N160" s="368"/>
    </row>
    <row r="161" spans="2:14" hidden="1" outlineLevel="1">
      <c r="B161" s="1141" t="s">
        <v>146</v>
      </c>
      <c r="C161" s="203" t="s">
        <v>266</v>
      </c>
      <c r="D161" s="600"/>
      <c r="E161" s="600"/>
      <c r="F161" s="600"/>
      <c r="G161" s="600"/>
      <c r="H161" s="600"/>
      <c r="I161" s="203"/>
      <c r="J161" s="600"/>
      <c r="K161" s="368"/>
      <c r="L161" s="368"/>
      <c r="M161" s="368"/>
      <c r="N161" s="368"/>
    </row>
    <row r="162" spans="2:14" ht="21" hidden="1" outlineLevel="1">
      <c r="B162" s="1142"/>
      <c r="C162" s="201" t="s">
        <v>147</v>
      </c>
      <c r="D162" s="202">
        <v>3820</v>
      </c>
      <c r="E162" s="202">
        <v>3820</v>
      </c>
      <c r="F162" s="202">
        <v>4300</v>
      </c>
      <c r="G162" s="202">
        <v>4275</v>
      </c>
      <c r="H162" s="202"/>
      <c r="I162" s="202">
        <v>1650</v>
      </c>
      <c r="J162" s="202">
        <v>595</v>
      </c>
      <c r="K162" s="678"/>
      <c r="L162" s="678"/>
      <c r="M162" s="678"/>
      <c r="N162" s="678"/>
    </row>
    <row r="163" spans="2:14" hidden="1" outlineLevel="1">
      <c r="B163" s="1142"/>
      <c r="C163" s="140" t="s">
        <v>267</v>
      </c>
      <c r="D163" s="600"/>
      <c r="E163" s="600"/>
      <c r="F163" s="600"/>
      <c r="G163" s="600"/>
      <c r="H163" s="600"/>
      <c r="I163" s="140"/>
      <c r="J163" s="600"/>
      <c r="K163" s="368"/>
      <c r="L163" s="368"/>
      <c r="M163" s="368"/>
      <c r="N163" s="368"/>
    </row>
    <row r="164" spans="2:14" hidden="1" outlineLevel="1">
      <c r="B164" s="1142"/>
      <c r="C164" s="203" t="s">
        <v>268</v>
      </c>
      <c r="D164" s="600"/>
      <c r="E164" s="600"/>
      <c r="F164" s="600"/>
      <c r="G164" s="600"/>
      <c r="H164" s="600"/>
      <c r="I164" s="203"/>
      <c r="J164" s="600"/>
      <c r="K164" s="368"/>
      <c r="L164" s="368"/>
      <c r="M164" s="368"/>
      <c r="N164" s="368"/>
    </row>
    <row r="165" spans="2:14" hidden="1" outlineLevel="1">
      <c r="B165" s="1142"/>
      <c r="C165" s="203" t="s">
        <v>269</v>
      </c>
      <c r="D165" s="600"/>
      <c r="E165" s="600"/>
      <c r="F165" s="600"/>
      <c r="G165" s="600"/>
      <c r="H165" s="600"/>
      <c r="I165" s="203"/>
      <c r="J165" s="600"/>
      <c r="K165" s="368"/>
      <c r="L165" s="368"/>
      <c r="M165" s="368"/>
      <c r="N165" s="368"/>
    </row>
    <row r="166" spans="2:14" hidden="1" outlineLevel="1">
      <c r="B166" s="1142"/>
      <c r="C166" s="203" t="s">
        <v>270</v>
      </c>
      <c r="D166" s="600"/>
      <c r="E166" s="600"/>
      <c r="F166" s="600"/>
      <c r="G166" s="600"/>
      <c r="H166" s="600"/>
      <c r="I166" s="203"/>
      <c r="J166" s="600"/>
      <c r="K166" s="368"/>
      <c r="L166" s="368"/>
      <c r="M166" s="368"/>
      <c r="N166" s="368"/>
    </row>
    <row r="167" spans="2:14" ht="21" hidden="1" outlineLevel="1">
      <c r="B167" s="1142"/>
      <c r="C167" s="201" t="s">
        <v>147</v>
      </c>
      <c r="D167" s="202">
        <v>3505</v>
      </c>
      <c r="E167" s="202">
        <v>3505</v>
      </c>
      <c r="F167" s="202">
        <v>3860</v>
      </c>
      <c r="G167" s="202">
        <v>3965</v>
      </c>
      <c r="H167" s="202">
        <v>3860</v>
      </c>
      <c r="I167" s="202">
        <v>1590</v>
      </c>
      <c r="J167" s="202">
        <v>595</v>
      </c>
      <c r="K167" s="368"/>
      <c r="L167" s="368"/>
      <c r="M167" s="368"/>
      <c r="N167" s="368"/>
    </row>
    <row r="168" spans="2:14" hidden="1" outlineLevel="1">
      <c r="B168" s="1142"/>
      <c r="C168" s="203" t="s">
        <v>271</v>
      </c>
      <c r="D168" s="600"/>
      <c r="E168" s="600"/>
      <c r="F168" s="600"/>
      <c r="G168" s="600"/>
      <c r="H168" s="600"/>
      <c r="I168" s="203"/>
      <c r="J168" s="600"/>
      <c r="K168" s="368"/>
      <c r="L168" s="368"/>
      <c r="M168" s="368"/>
      <c r="N168" s="368"/>
    </row>
    <row r="169" spans="2:14" ht="21" hidden="1" outlineLevel="1">
      <c r="B169" s="1143"/>
      <c r="C169" s="201" t="s">
        <v>147</v>
      </c>
      <c r="D169" s="202">
        <v>4520</v>
      </c>
      <c r="E169" s="202"/>
      <c r="F169" s="202"/>
      <c r="G169" s="202"/>
      <c r="H169" s="202"/>
      <c r="I169" s="202">
        <v>1960</v>
      </c>
      <c r="J169" s="202">
        <v>890</v>
      </c>
      <c r="K169" s="368"/>
      <c r="L169" s="368"/>
      <c r="M169" s="368"/>
      <c r="N169" s="368"/>
    </row>
    <row r="170" spans="2:14" hidden="1" outlineLevel="1">
      <c r="B170" s="368"/>
      <c r="C170" s="368"/>
      <c r="D170" s="368"/>
      <c r="E170" s="368"/>
      <c r="F170" s="368"/>
      <c r="G170" s="368"/>
      <c r="H170" s="368"/>
      <c r="I170" s="368"/>
      <c r="J170" s="368"/>
      <c r="K170" s="368"/>
      <c r="L170" s="368"/>
      <c r="M170" s="368"/>
      <c r="N170" s="368"/>
    </row>
    <row r="171" spans="2:14" hidden="1" outlineLevel="1">
      <c r="B171" s="590"/>
      <c r="C171" s="590"/>
      <c r="D171" s="590"/>
      <c r="E171" s="590"/>
      <c r="F171" s="590"/>
      <c r="G171" s="590"/>
      <c r="H171" s="590"/>
      <c r="I171" s="590"/>
      <c r="J171" s="590"/>
      <c r="K171" s="368"/>
      <c r="L171" s="368"/>
      <c r="M171" s="368"/>
      <c r="N171" s="368"/>
    </row>
    <row r="172" spans="2:14" hidden="1" outlineLevel="1">
      <c r="B172" s="1147" t="s">
        <v>257</v>
      </c>
      <c r="C172" s="1147"/>
      <c r="D172" s="492" t="s">
        <v>70</v>
      </c>
      <c r="E172" s="492" t="s">
        <v>272</v>
      </c>
      <c r="F172" s="492" t="s">
        <v>70</v>
      </c>
      <c r="G172" s="492" t="s">
        <v>272</v>
      </c>
      <c r="H172" s="492" t="s">
        <v>70</v>
      </c>
      <c r="I172" s="1139" t="s">
        <v>272</v>
      </c>
      <c r="J172" s="1140"/>
      <c r="K172" s="368"/>
      <c r="L172" s="368"/>
      <c r="M172" s="368"/>
      <c r="N172" s="368"/>
    </row>
    <row r="173" spans="2:14" hidden="1" outlineLevel="1">
      <c r="B173" s="1147"/>
      <c r="C173" s="1147"/>
      <c r="D173" s="602" t="s">
        <v>273</v>
      </c>
      <c r="E173" s="602" t="s">
        <v>274</v>
      </c>
      <c r="F173" s="602" t="s">
        <v>275</v>
      </c>
      <c r="G173" s="602" t="s">
        <v>276</v>
      </c>
      <c r="H173" s="600" t="s">
        <v>277</v>
      </c>
      <c r="I173" s="600" t="s">
        <v>278</v>
      </c>
      <c r="J173" s="600" t="s">
        <v>279</v>
      </c>
      <c r="K173" s="368"/>
      <c r="L173" s="368"/>
      <c r="M173" s="368"/>
      <c r="N173" s="368"/>
    </row>
    <row r="174" spans="2:14" hidden="1" outlineLevel="1">
      <c r="B174" s="1137" t="s">
        <v>96</v>
      </c>
      <c r="C174" s="1138"/>
      <c r="D174" s="139" t="s">
        <v>123</v>
      </c>
      <c r="E174" s="139" t="s">
        <v>123</v>
      </c>
      <c r="F174" s="139" t="s">
        <v>123</v>
      </c>
      <c r="G174" s="139" t="s">
        <v>123</v>
      </c>
      <c r="H174" s="139" t="s">
        <v>123</v>
      </c>
      <c r="I174" s="139" t="s">
        <v>123</v>
      </c>
      <c r="J174" s="139" t="s">
        <v>123</v>
      </c>
      <c r="K174" s="368"/>
      <c r="L174" s="368"/>
      <c r="M174" s="368"/>
      <c r="N174" s="368"/>
    </row>
    <row r="175" spans="2:14" hidden="1" outlineLevel="1">
      <c r="B175" s="1137" t="s">
        <v>100</v>
      </c>
      <c r="C175" s="1138"/>
      <c r="D175" s="139" t="s">
        <v>101</v>
      </c>
      <c r="E175" s="139" t="s">
        <v>101</v>
      </c>
      <c r="F175" s="139" t="s">
        <v>101</v>
      </c>
      <c r="G175" s="139" t="s">
        <v>101</v>
      </c>
      <c r="H175" s="139" t="s">
        <v>101</v>
      </c>
      <c r="I175" s="139" t="s">
        <v>101</v>
      </c>
      <c r="J175" s="139" t="s">
        <v>101</v>
      </c>
      <c r="K175" s="368"/>
      <c r="L175" s="368"/>
      <c r="M175" s="368"/>
      <c r="N175" s="368"/>
    </row>
    <row r="176" spans="2:14" hidden="1" outlineLevel="1">
      <c r="B176" s="1141" t="s">
        <v>146</v>
      </c>
      <c r="C176" s="140" t="s">
        <v>267</v>
      </c>
      <c r="D176" s="600"/>
      <c r="E176" s="600"/>
      <c r="F176" s="600"/>
      <c r="G176" s="600"/>
      <c r="H176" s="600"/>
      <c r="I176" s="1144"/>
      <c r="J176" s="1144"/>
      <c r="K176" s="368"/>
      <c r="L176" s="368"/>
      <c r="M176" s="368"/>
      <c r="N176" s="368"/>
    </row>
    <row r="177" spans="2:14" hidden="1" outlineLevel="1">
      <c r="B177" s="1142"/>
      <c r="C177" s="203" t="s">
        <v>268</v>
      </c>
      <c r="D177" s="600"/>
      <c r="E177" s="600"/>
      <c r="F177" s="600"/>
      <c r="G177" s="600"/>
      <c r="H177" s="600"/>
      <c r="I177" s="1145"/>
      <c r="J177" s="1145"/>
      <c r="K177" s="368"/>
      <c r="L177" s="368"/>
      <c r="M177" s="368"/>
      <c r="N177" s="368"/>
    </row>
    <row r="178" spans="2:14" hidden="1" outlineLevel="1">
      <c r="B178" s="1142"/>
      <c r="C178" s="203" t="s">
        <v>269</v>
      </c>
      <c r="D178" s="600"/>
      <c r="E178" s="600"/>
      <c r="F178" s="600"/>
      <c r="G178" s="600"/>
      <c r="H178" s="600"/>
      <c r="I178" s="1146"/>
      <c r="J178" s="1146"/>
      <c r="K178" s="368"/>
      <c r="L178" s="368"/>
      <c r="M178" s="368"/>
      <c r="N178" s="368"/>
    </row>
    <row r="179" spans="2:14" ht="21" hidden="1" outlineLevel="1">
      <c r="B179" s="1142"/>
      <c r="C179" s="201" t="s">
        <v>147</v>
      </c>
      <c r="D179" s="202">
        <v>6120</v>
      </c>
      <c r="E179" s="202">
        <v>2495</v>
      </c>
      <c r="F179" s="202">
        <v>6215</v>
      </c>
      <c r="G179" s="202">
        <v>2495</v>
      </c>
      <c r="H179" s="202">
        <v>3465</v>
      </c>
      <c r="I179" s="202">
        <v>1810</v>
      </c>
      <c r="J179" s="202">
        <v>1670</v>
      </c>
      <c r="K179" s="368"/>
      <c r="L179" s="368"/>
      <c r="M179" s="368"/>
      <c r="N179" s="368"/>
    </row>
    <row r="180" spans="2:14" hidden="1" outlineLevel="1">
      <c r="B180" s="1142"/>
      <c r="C180" s="203" t="s">
        <v>270</v>
      </c>
      <c r="D180" s="600"/>
      <c r="E180" s="600"/>
      <c r="F180" s="600"/>
      <c r="G180" s="600"/>
      <c r="H180" s="600"/>
      <c r="I180" s="600"/>
      <c r="J180" s="203"/>
      <c r="K180" s="368"/>
      <c r="L180" s="368"/>
      <c r="M180" s="368"/>
      <c r="N180" s="368"/>
    </row>
    <row r="181" spans="2:14" ht="21" hidden="1" outlineLevel="1">
      <c r="B181" s="1142"/>
      <c r="C181" s="201" t="s">
        <v>147</v>
      </c>
      <c r="D181" s="202">
        <v>6870</v>
      </c>
      <c r="E181" s="202">
        <v>2890</v>
      </c>
      <c r="F181" s="202">
        <v>6955</v>
      </c>
      <c r="G181" s="202">
        <v>3155</v>
      </c>
      <c r="H181" s="202"/>
      <c r="I181" s="202"/>
      <c r="J181" s="202"/>
      <c r="K181" s="368"/>
      <c r="L181" s="368"/>
      <c r="M181" s="368"/>
      <c r="N181" s="368"/>
    </row>
    <row r="182" spans="2:14" hidden="1" outlineLevel="1">
      <c r="B182" s="1142"/>
      <c r="C182" s="203" t="s">
        <v>271</v>
      </c>
      <c r="D182" s="600"/>
      <c r="E182" s="600"/>
      <c r="F182" s="600"/>
      <c r="G182" s="600"/>
      <c r="H182" s="600"/>
      <c r="I182" s="600"/>
      <c r="J182" s="203"/>
      <c r="K182" s="368"/>
      <c r="L182" s="368"/>
      <c r="M182" s="368"/>
      <c r="N182" s="368"/>
    </row>
    <row r="183" spans="2:14" ht="21" hidden="1" outlineLevel="1">
      <c r="B183" s="1143"/>
      <c r="C183" s="201" t="s">
        <v>147</v>
      </c>
      <c r="D183" s="202">
        <v>7370</v>
      </c>
      <c r="E183" s="202">
        <v>3155</v>
      </c>
      <c r="F183" s="202">
        <v>7700</v>
      </c>
      <c r="G183" s="202">
        <v>3155</v>
      </c>
      <c r="H183" s="202"/>
      <c r="I183" s="202"/>
      <c r="J183" s="202"/>
      <c r="K183" s="368"/>
      <c r="L183" s="368"/>
      <c r="M183" s="368"/>
      <c r="N183" s="368"/>
    </row>
    <row r="184" spans="2:14" hidden="1" outlineLevel="1">
      <c r="B184" s="368"/>
      <c r="C184" s="368"/>
      <c r="D184" s="368"/>
      <c r="E184" s="368"/>
      <c r="F184" s="368"/>
      <c r="G184" s="368"/>
      <c r="H184" s="368"/>
      <c r="I184" s="368"/>
      <c r="J184" s="368"/>
      <c r="K184" s="368"/>
      <c r="L184" s="368"/>
      <c r="M184" s="368"/>
      <c r="N184" s="368"/>
    </row>
    <row r="185" spans="2:14" hidden="1" outlineLevel="1">
      <c r="B185" s="590"/>
      <c r="C185" s="590"/>
      <c r="D185" s="590"/>
      <c r="E185" s="590"/>
      <c r="F185" s="590"/>
      <c r="G185" s="590"/>
      <c r="H185" s="590"/>
      <c r="I185" s="590"/>
      <c r="J185" s="590"/>
      <c r="K185" s="590"/>
      <c r="L185" s="368"/>
      <c r="M185" s="368"/>
      <c r="N185" s="368"/>
    </row>
    <row r="186" spans="2:14" hidden="1" outlineLevel="1">
      <c r="B186" s="1147" t="s">
        <v>257</v>
      </c>
      <c r="C186" s="1147"/>
      <c r="D186" s="1133" t="s">
        <v>70</v>
      </c>
      <c r="E186" s="1134"/>
      <c r="F186" s="1136" t="s">
        <v>272</v>
      </c>
      <c r="G186" s="1136"/>
      <c r="H186" s="673"/>
      <c r="I186" s="590"/>
      <c r="J186" s="590"/>
      <c r="K186" s="590"/>
      <c r="L186" s="368"/>
      <c r="M186" s="368"/>
      <c r="N186" s="368"/>
    </row>
    <row r="187" spans="2:14" hidden="1" outlineLevel="1">
      <c r="B187" s="1147"/>
      <c r="C187" s="1147"/>
      <c r="D187" s="672" t="s">
        <v>280</v>
      </c>
      <c r="E187" s="672" t="s">
        <v>281</v>
      </c>
      <c r="F187" s="672" t="s">
        <v>282</v>
      </c>
      <c r="G187" s="672" t="s">
        <v>283</v>
      </c>
      <c r="H187" s="674"/>
      <c r="I187" s="590"/>
      <c r="J187" s="590"/>
      <c r="K187" s="590"/>
      <c r="L187" s="368"/>
      <c r="M187" s="368"/>
      <c r="N187" s="368"/>
    </row>
    <row r="188" spans="2:14" hidden="1" outlineLevel="1">
      <c r="B188" s="1137" t="s">
        <v>96</v>
      </c>
      <c r="C188" s="1138"/>
      <c r="D188" s="139" t="s">
        <v>123</v>
      </c>
      <c r="E188" s="139" t="s">
        <v>123</v>
      </c>
      <c r="F188" s="139" t="s">
        <v>123</v>
      </c>
      <c r="G188" s="139" t="s">
        <v>123</v>
      </c>
      <c r="H188" s="488"/>
      <c r="I188" s="590"/>
      <c r="J188" s="590"/>
      <c r="K188" s="590"/>
      <c r="L188" s="368"/>
      <c r="M188" s="368"/>
      <c r="N188" s="368"/>
    </row>
    <row r="189" spans="2:14" hidden="1" outlineLevel="1">
      <c r="B189" s="1137" t="s">
        <v>100</v>
      </c>
      <c r="C189" s="1138"/>
      <c r="D189" s="139" t="s">
        <v>101</v>
      </c>
      <c r="E189" s="139" t="s">
        <v>101</v>
      </c>
      <c r="F189" s="139" t="s">
        <v>101</v>
      </c>
      <c r="G189" s="139" t="s">
        <v>101</v>
      </c>
      <c r="H189" s="488"/>
      <c r="I189" s="590"/>
      <c r="J189" s="590"/>
      <c r="K189" s="590"/>
      <c r="L189" s="368"/>
      <c r="M189" s="368"/>
      <c r="N189" s="368"/>
    </row>
    <row r="190" spans="2:14" hidden="1" outlineLevel="1">
      <c r="B190" s="1141" t="s">
        <v>146</v>
      </c>
      <c r="C190" s="203" t="s">
        <v>266</v>
      </c>
      <c r="D190" s="600"/>
      <c r="E190" s="600"/>
      <c r="F190" s="600"/>
      <c r="G190" s="600"/>
      <c r="H190" s="675"/>
      <c r="I190" s="590"/>
      <c r="J190" s="590"/>
      <c r="K190" s="590"/>
      <c r="L190" s="368"/>
      <c r="M190" s="368"/>
      <c r="N190" s="368"/>
    </row>
    <row r="191" spans="2:14" ht="21" hidden="1" outlineLevel="1">
      <c r="B191" s="1142"/>
      <c r="C191" s="201" t="s">
        <v>147</v>
      </c>
      <c r="D191" s="202"/>
      <c r="E191" s="202">
        <v>4475</v>
      </c>
      <c r="F191" s="202">
        <v>1650</v>
      </c>
      <c r="G191" s="202">
        <v>595</v>
      </c>
      <c r="H191" s="675"/>
      <c r="I191" s="590"/>
      <c r="J191" s="590"/>
      <c r="K191" s="590"/>
      <c r="L191" s="368"/>
      <c r="M191" s="368"/>
      <c r="N191" s="368"/>
    </row>
    <row r="192" spans="2:14" hidden="1" outlineLevel="1">
      <c r="B192" s="1142"/>
      <c r="C192" s="140" t="s">
        <v>267</v>
      </c>
      <c r="D192" s="600"/>
      <c r="E192" s="600"/>
      <c r="F192" s="600"/>
      <c r="G192" s="600"/>
      <c r="H192" s="675"/>
      <c r="I192" s="590"/>
      <c r="J192" s="590"/>
      <c r="K192" s="590"/>
      <c r="L192" s="368"/>
      <c r="M192" s="368"/>
      <c r="N192" s="368"/>
    </row>
    <row r="193" spans="2:14" hidden="1" outlineLevel="1">
      <c r="B193" s="1142"/>
      <c r="C193" s="203" t="s">
        <v>268</v>
      </c>
      <c r="D193" s="600"/>
      <c r="E193" s="600"/>
      <c r="F193" s="600"/>
      <c r="G193" s="600"/>
      <c r="H193" s="675"/>
      <c r="I193" s="590"/>
      <c r="J193" s="590"/>
      <c r="K193" s="590"/>
      <c r="L193" s="368"/>
      <c r="M193" s="368"/>
      <c r="N193" s="368"/>
    </row>
    <row r="194" spans="2:14" hidden="1" outlineLevel="1">
      <c r="B194" s="1142"/>
      <c r="C194" s="203" t="s">
        <v>269</v>
      </c>
      <c r="D194" s="600"/>
      <c r="E194" s="600"/>
      <c r="F194" s="600"/>
      <c r="G194" s="600"/>
      <c r="H194" s="675"/>
      <c r="I194" s="590"/>
      <c r="J194" s="590"/>
      <c r="K194" s="590"/>
      <c r="L194" s="368"/>
      <c r="M194" s="368"/>
      <c r="N194" s="368"/>
    </row>
    <row r="195" spans="2:14" hidden="1" outlineLevel="1">
      <c r="B195" s="1142"/>
      <c r="C195" s="203" t="s">
        <v>270</v>
      </c>
      <c r="D195" s="600"/>
      <c r="E195" s="600"/>
      <c r="F195" s="600"/>
      <c r="G195" s="600"/>
      <c r="H195" s="675"/>
      <c r="I195" s="590"/>
      <c r="J195" s="590"/>
      <c r="K195" s="590"/>
      <c r="L195" s="368"/>
      <c r="M195" s="368"/>
      <c r="N195" s="368"/>
    </row>
    <row r="196" spans="2:14" ht="21" hidden="1" outlineLevel="1">
      <c r="B196" s="1142"/>
      <c r="C196" s="201" t="s">
        <v>147</v>
      </c>
      <c r="D196" s="202">
        <v>3640</v>
      </c>
      <c r="E196" s="202">
        <v>4120</v>
      </c>
      <c r="F196" s="202">
        <v>1590</v>
      </c>
      <c r="G196" s="202">
        <v>595</v>
      </c>
      <c r="H196" s="675"/>
      <c r="I196" s="590"/>
      <c r="J196" s="590"/>
      <c r="K196" s="590"/>
      <c r="L196" s="368"/>
      <c r="M196" s="368"/>
      <c r="N196" s="368"/>
    </row>
    <row r="197" spans="2:14" hidden="1" outlineLevel="1">
      <c r="B197" s="1142"/>
      <c r="C197" s="203" t="s">
        <v>271</v>
      </c>
      <c r="D197" s="600"/>
      <c r="E197" s="600"/>
      <c r="F197" s="600"/>
      <c r="G197" s="600"/>
      <c r="H197" s="675"/>
      <c r="I197" s="590"/>
      <c r="J197" s="590"/>
      <c r="K197" s="590"/>
      <c r="L197" s="368"/>
      <c r="M197" s="368"/>
      <c r="N197" s="368"/>
    </row>
    <row r="198" spans="2:14" ht="21" hidden="1" outlineLevel="1">
      <c r="B198" s="1143"/>
      <c r="C198" s="201" t="s">
        <v>147</v>
      </c>
      <c r="D198" s="202">
        <v>4520</v>
      </c>
      <c r="E198" s="202">
        <v>4990</v>
      </c>
      <c r="F198" s="202">
        <v>1960</v>
      </c>
      <c r="G198" s="202">
        <v>890</v>
      </c>
      <c r="H198" s="675"/>
      <c r="I198" s="590"/>
      <c r="J198" s="590"/>
      <c r="K198" s="590"/>
      <c r="L198" s="368"/>
      <c r="M198" s="368"/>
      <c r="N198" s="368"/>
    </row>
    <row r="199" spans="2:14" hidden="1" outlineLevel="1">
      <c r="B199" s="590"/>
      <c r="C199" s="590"/>
      <c r="D199" s="590"/>
      <c r="E199" s="590"/>
      <c r="F199" s="590"/>
      <c r="G199" s="590"/>
      <c r="H199" s="590"/>
      <c r="I199" s="590"/>
      <c r="J199" s="590"/>
      <c r="K199" s="590"/>
      <c r="L199" s="368"/>
      <c r="M199" s="368"/>
      <c r="N199" s="368"/>
    </row>
    <row r="200" spans="2:14" hidden="1" outlineLevel="1">
      <c r="B200" s="590"/>
      <c r="C200" s="590"/>
      <c r="D200" s="590"/>
      <c r="E200" s="590"/>
      <c r="F200" s="590"/>
      <c r="G200" s="590"/>
      <c r="H200" s="590"/>
      <c r="I200" s="590"/>
      <c r="J200" s="590"/>
      <c r="K200" s="590"/>
      <c r="L200" s="590"/>
      <c r="M200" s="368"/>
      <c r="N200" s="368"/>
    </row>
    <row r="201" spans="2:14" hidden="1" outlineLevel="1">
      <c r="B201" s="1147" t="s">
        <v>257</v>
      </c>
      <c r="C201" s="1147"/>
      <c r="D201" s="1133" t="s">
        <v>70</v>
      </c>
      <c r="E201" s="1134"/>
      <c r="F201" s="1134"/>
      <c r="G201" s="1134"/>
      <c r="H201" s="1135"/>
      <c r="I201" s="1136" t="s">
        <v>272</v>
      </c>
      <c r="J201" s="1136"/>
      <c r="K201" s="1136"/>
      <c r="L201" s="1136"/>
      <c r="M201" s="1136"/>
      <c r="N201" s="1136"/>
    </row>
    <row r="202" spans="2:14" hidden="1" outlineLevel="1">
      <c r="B202" s="1147"/>
      <c r="C202" s="1147"/>
      <c r="D202" s="672" t="s">
        <v>284</v>
      </c>
      <c r="E202" s="672" t="s">
        <v>285</v>
      </c>
      <c r="F202" s="672" t="s">
        <v>286</v>
      </c>
      <c r="G202" s="672" t="s">
        <v>287</v>
      </c>
      <c r="H202" s="672" t="s">
        <v>288</v>
      </c>
      <c r="I202" s="672" t="s">
        <v>289</v>
      </c>
      <c r="J202" s="672" t="s">
        <v>290</v>
      </c>
      <c r="K202" s="672" t="s">
        <v>291</v>
      </c>
      <c r="L202" s="672" t="s">
        <v>292</v>
      </c>
      <c r="M202" s="679" t="s">
        <v>293</v>
      </c>
      <c r="N202" s="679" t="s">
        <v>294</v>
      </c>
    </row>
    <row r="203" spans="2:14" hidden="1" outlineLevel="1">
      <c r="B203" s="1137" t="s">
        <v>96</v>
      </c>
      <c r="C203" s="1138"/>
      <c r="D203" s="139" t="s">
        <v>123</v>
      </c>
      <c r="E203" s="139" t="s">
        <v>123</v>
      </c>
      <c r="F203" s="139" t="s">
        <v>123</v>
      </c>
      <c r="G203" s="139" t="s">
        <v>123</v>
      </c>
      <c r="H203" s="139" t="s">
        <v>123</v>
      </c>
      <c r="I203" s="139" t="s">
        <v>123</v>
      </c>
      <c r="J203" s="139" t="s">
        <v>123</v>
      </c>
      <c r="K203" s="139" t="s">
        <v>123</v>
      </c>
      <c r="L203" s="139" t="s">
        <v>123</v>
      </c>
      <c r="M203" s="139" t="s">
        <v>123</v>
      </c>
      <c r="N203" s="139" t="s">
        <v>123</v>
      </c>
    </row>
    <row r="204" spans="2:14" hidden="1" outlineLevel="1">
      <c r="B204" s="1137" t="s">
        <v>100</v>
      </c>
      <c r="C204" s="1138"/>
      <c r="D204" s="139" t="s">
        <v>101</v>
      </c>
      <c r="E204" s="139" t="s">
        <v>101</v>
      </c>
      <c r="F204" s="139" t="s">
        <v>101</v>
      </c>
      <c r="G204" s="139" t="s">
        <v>101</v>
      </c>
      <c r="H204" s="139" t="s">
        <v>101</v>
      </c>
      <c r="I204" s="139" t="s">
        <v>101</v>
      </c>
      <c r="J204" s="139" t="s">
        <v>101</v>
      </c>
      <c r="K204" s="139" t="s">
        <v>101</v>
      </c>
      <c r="L204" s="139" t="s">
        <v>101</v>
      </c>
      <c r="M204" s="139" t="s">
        <v>101</v>
      </c>
      <c r="N204" s="139" t="s">
        <v>101</v>
      </c>
    </row>
    <row r="205" spans="2:14" hidden="1" outlineLevel="1">
      <c r="B205" s="1141" t="s">
        <v>146</v>
      </c>
      <c r="C205" s="203" t="s">
        <v>266</v>
      </c>
      <c r="D205" s="600"/>
      <c r="E205" s="600"/>
      <c r="F205" s="676"/>
      <c r="G205" s="600"/>
      <c r="H205" s="676"/>
      <c r="I205" s="600"/>
      <c r="J205" s="203"/>
      <c r="K205" s="600"/>
      <c r="L205" s="600"/>
      <c r="M205" s="600"/>
      <c r="N205" s="600"/>
    </row>
    <row r="206" spans="2:14" ht="30" hidden="1" outlineLevel="1">
      <c r="B206" s="1142"/>
      <c r="C206" s="140" t="s">
        <v>295</v>
      </c>
      <c r="D206" s="600"/>
      <c r="E206" s="600"/>
      <c r="F206" s="677"/>
      <c r="G206" s="676"/>
      <c r="H206" s="600"/>
      <c r="I206" s="600"/>
      <c r="J206" s="203"/>
      <c r="K206" s="600"/>
      <c r="L206" s="600"/>
      <c r="M206" s="600"/>
      <c r="N206" s="600"/>
    </row>
    <row r="207" spans="2:14" ht="21" hidden="1" outlineLevel="1">
      <c r="B207" s="1142"/>
      <c r="C207" s="201" t="s">
        <v>147</v>
      </c>
      <c r="D207" s="202">
        <v>7070</v>
      </c>
      <c r="E207" s="202">
        <v>10035</v>
      </c>
      <c r="F207" s="202">
        <v>4405</v>
      </c>
      <c r="G207" s="202">
        <v>7545</v>
      </c>
      <c r="H207" s="202">
        <v>13190</v>
      </c>
      <c r="I207" s="202">
        <v>3165</v>
      </c>
      <c r="J207" s="202">
        <v>1670</v>
      </c>
      <c r="K207" s="202">
        <v>3860</v>
      </c>
      <c r="L207" s="202">
        <v>1845</v>
      </c>
      <c r="M207" s="202"/>
      <c r="N207" s="202"/>
    </row>
    <row r="208" spans="2:14" hidden="1" outlineLevel="1">
      <c r="B208" s="1142"/>
      <c r="C208" s="140" t="s">
        <v>267</v>
      </c>
      <c r="D208" s="600"/>
      <c r="E208" s="600"/>
      <c r="F208" s="676"/>
      <c r="G208" s="600"/>
      <c r="H208" s="676"/>
      <c r="I208" s="600"/>
      <c r="J208" s="140"/>
      <c r="K208" s="600"/>
      <c r="L208" s="600"/>
      <c r="M208" s="600"/>
      <c r="N208" s="600"/>
    </row>
    <row r="209" spans="2:14" ht="21" hidden="1" outlineLevel="1">
      <c r="B209" s="1142"/>
      <c r="C209" s="201" t="s">
        <v>147</v>
      </c>
      <c r="D209" s="202">
        <v>7575</v>
      </c>
      <c r="E209" s="202">
        <v>10035</v>
      </c>
      <c r="F209" s="202">
        <v>4405</v>
      </c>
      <c r="G209" s="202"/>
      <c r="H209" s="202">
        <v>9825</v>
      </c>
      <c r="I209" s="202">
        <v>3295</v>
      </c>
      <c r="J209" s="202">
        <v>1670</v>
      </c>
      <c r="K209" s="202">
        <v>3700</v>
      </c>
      <c r="L209" s="202">
        <v>1845</v>
      </c>
      <c r="M209" s="202"/>
      <c r="N209" s="202"/>
    </row>
    <row r="210" spans="2:14" hidden="1" outlineLevel="1">
      <c r="B210" s="1142"/>
      <c r="C210" s="203" t="s">
        <v>296</v>
      </c>
      <c r="D210" s="600"/>
      <c r="E210" s="600"/>
      <c r="F210" s="676"/>
      <c r="G210" s="676"/>
      <c r="H210" s="676"/>
      <c r="I210" s="600"/>
      <c r="J210" s="203"/>
      <c r="K210" s="600"/>
      <c r="L210" s="600"/>
      <c r="M210" s="600"/>
      <c r="N210" s="600"/>
    </row>
    <row r="211" spans="2:14" hidden="1" outlineLevel="1">
      <c r="B211" s="1142"/>
      <c r="C211" s="203" t="s">
        <v>297</v>
      </c>
      <c r="D211" s="676"/>
      <c r="E211" s="600"/>
      <c r="F211" s="676"/>
      <c r="G211" s="676"/>
      <c r="H211" s="676"/>
      <c r="I211" s="600"/>
      <c r="J211" s="203"/>
      <c r="K211" s="600"/>
      <c r="L211" s="600"/>
      <c r="M211" s="600"/>
      <c r="N211" s="600"/>
    </row>
    <row r="212" spans="2:14" ht="21" hidden="1" outlineLevel="1">
      <c r="B212" s="1142"/>
      <c r="C212" s="201" t="s">
        <v>147</v>
      </c>
      <c r="D212" s="202">
        <v>6000</v>
      </c>
      <c r="E212" s="202"/>
      <c r="F212" s="202">
        <v>3735</v>
      </c>
      <c r="G212" s="202">
        <v>6295</v>
      </c>
      <c r="H212" s="202">
        <v>8315</v>
      </c>
      <c r="I212" s="202">
        <v>2575</v>
      </c>
      <c r="J212" s="202">
        <v>1305</v>
      </c>
      <c r="K212" s="202"/>
      <c r="L212" s="202"/>
      <c r="M212" s="202"/>
      <c r="N212" s="202"/>
    </row>
    <row r="213" spans="2:14" hidden="1" outlineLevel="1">
      <c r="B213" s="1142"/>
      <c r="C213" s="203" t="s">
        <v>298</v>
      </c>
      <c r="D213" s="600"/>
      <c r="E213" s="600"/>
      <c r="F213" s="600"/>
      <c r="G213" s="600"/>
      <c r="H213" s="600"/>
      <c r="I213" s="600"/>
      <c r="J213" s="203"/>
      <c r="K213" s="600"/>
      <c r="L213" s="600"/>
      <c r="M213" s="600"/>
      <c r="N213" s="600"/>
    </row>
    <row r="214" spans="2:14" ht="21" hidden="1" outlineLevel="1">
      <c r="B214" s="1142"/>
      <c r="C214" s="201" t="s">
        <v>147</v>
      </c>
      <c r="D214" s="202"/>
      <c r="E214" s="202"/>
      <c r="F214" s="202"/>
      <c r="G214" s="202">
        <v>6215</v>
      </c>
      <c r="H214" s="202">
        <v>8240</v>
      </c>
      <c r="I214" s="202"/>
      <c r="J214" s="202"/>
      <c r="K214" s="202"/>
      <c r="L214" s="202"/>
      <c r="M214" s="202">
        <v>3385</v>
      </c>
      <c r="N214" s="202">
        <v>1865</v>
      </c>
    </row>
    <row r="215" spans="2:14" hidden="1" outlineLevel="1">
      <c r="B215" s="1142"/>
      <c r="C215" s="203" t="s">
        <v>299</v>
      </c>
      <c r="D215" s="600"/>
      <c r="E215" s="600"/>
      <c r="F215" s="600"/>
      <c r="G215" s="600"/>
      <c r="H215" s="600"/>
      <c r="I215" s="600"/>
      <c r="J215" s="203"/>
      <c r="K215" s="600"/>
      <c r="L215" s="600"/>
      <c r="M215" s="600"/>
      <c r="N215" s="600"/>
    </row>
    <row r="216" spans="2:14" ht="21" hidden="1" outlineLevel="1">
      <c r="B216" s="1143"/>
      <c r="C216" s="201" t="s">
        <v>147</v>
      </c>
      <c r="D216" s="202"/>
      <c r="E216" s="202"/>
      <c r="F216" s="202"/>
      <c r="G216" s="202">
        <v>6215</v>
      </c>
      <c r="H216" s="202">
        <v>7905</v>
      </c>
      <c r="I216" s="202"/>
      <c r="J216" s="202"/>
      <c r="K216" s="202"/>
      <c r="L216" s="202"/>
      <c r="M216" s="202">
        <v>3250</v>
      </c>
      <c r="N216" s="202">
        <v>1865</v>
      </c>
    </row>
    <row r="217" spans="2:14" collapsed="1"/>
  </sheetData>
  <sheetProtection password="E910" sheet="1" objects="1" scenarios="1" formatCells="0" formatColumns="0" formatRows="0" insertColumns="0" insertRows="0" insertHyperlinks="0" deleteColumns="0" deleteRows="0" sort="0" autoFilter="0" pivotTables="0"/>
  <mergeCells count="100">
    <mergeCell ref="V76:AA76"/>
    <mergeCell ref="O78:P78"/>
    <mergeCell ref="O79:P79"/>
    <mergeCell ref="O80:O91"/>
    <mergeCell ref="T61:U61"/>
    <mergeCell ref="P63:Q63"/>
    <mergeCell ref="P64:Q64"/>
    <mergeCell ref="P65:P73"/>
    <mergeCell ref="O76:P77"/>
    <mergeCell ref="Q76:U76"/>
    <mergeCell ref="B23:B30"/>
    <mergeCell ref="I23:I25"/>
    <mergeCell ref="J23:J25"/>
    <mergeCell ref="P61:Q62"/>
    <mergeCell ref="R61:S61"/>
    <mergeCell ref="B49:C49"/>
    <mergeCell ref="B50:C50"/>
    <mergeCell ref="D61:E61"/>
    <mergeCell ref="F61:G61"/>
    <mergeCell ref="B8:B16"/>
    <mergeCell ref="B19:C20"/>
    <mergeCell ref="I19:J19"/>
    <mergeCell ref="B21:C21"/>
    <mergeCell ref="B22:C22"/>
    <mergeCell ref="B4:C5"/>
    <mergeCell ref="D4:H4"/>
    <mergeCell ref="I4:J4"/>
    <mergeCell ref="B6:C6"/>
    <mergeCell ref="B7:C7"/>
    <mergeCell ref="B205:B216"/>
    <mergeCell ref="I51:I53"/>
    <mergeCell ref="I114:I116"/>
    <mergeCell ref="I176:I178"/>
    <mergeCell ref="J51:J53"/>
    <mergeCell ref="J114:J116"/>
    <mergeCell ref="J176:J178"/>
    <mergeCell ref="B139:C140"/>
    <mergeCell ref="B124:C125"/>
    <mergeCell ref="B110:C111"/>
    <mergeCell ref="B95:C96"/>
    <mergeCell ref="B201:C202"/>
    <mergeCell ref="B186:C187"/>
    <mergeCell ref="B172:C173"/>
    <mergeCell ref="B157:C158"/>
    <mergeCell ref="B61:C62"/>
    <mergeCell ref="B80:B91"/>
    <mergeCell ref="B99:B107"/>
    <mergeCell ref="B114:B121"/>
    <mergeCell ref="B128:B136"/>
    <mergeCell ref="B143:B154"/>
    <mergeCell ref="B127:C127"/>
    <mergeCell ref="B189:C189"/>
    <mergeCell ref="D201:H201"/>
    <mergeCell ref="I201:N201"/>
    <mergeCell ref="B203:C203"/>
    <mergeCell ref="B204:C204"/>
    <mergeCell ref="B190:B198"/>
    <mergeCell ref="B174:C174"/>
    <mergeCell ref="B175:C175"/>
    <mergeCell ref="D186:E186"/>
    <mergeCell ref="F186:G186"/>
    <mergeCell ref="B188:C188"/>
    <mergeCell ref="B176:B183"/>
    <mergeCell ref="D157:H157"/>
    <mergeCell ref="I157:J157"/>
    <mergeCell ref="B159:C159"/>
    <mergeCell ref="B160:C160"/>
    <mergeCell ref="I172:J172"/>
    <mergeCell ref="B161:B169"/>
    <mergeCell ref="D139:H139"/>
    <mergeCell ref="I139:N139"/>
    <mergeCell ref="B141:C141"/>
    <mergeCell ref="B142:C142"/>
    <mergeCell ref="B112:C112"/>
    <mergeCell ref="B113:C113"/>
    <mergeCell ref="D124:E124"/>
    <mergeCell ref="F124:G124"/>
    <mergeCell ref="B126:C126"/>
    <mergeCell ref="D95:H95"/>
    <mergeCell ref="I95:J95"/>
    <mergeCell ref="B97:C97"/>
    <mergeCell ref="B98:C98"/>
    <mergeCell ref="I110:J110"/>
    <mergeCell ref="B64:C64"/>
    <mergeCell ref="D76:H76"/>
    <mergeCell ref="I76:N76"/>
    <mergeCell ref="B78:C78"/>
    <mergeCell ref="B79:C79"/>
    <mergeCell ref="B65:B73"/>
    <mergeCell ref="B76:C77"/>
    <mergeCell ref="B63:C63"/>
    <mergeCell ref="B51:B58"/>
    <mergeCell ref="D32:H32"/>
    <mergeCell ref="I32:J32"/>
    <mergeCell ref="B34:C34"/>
    <mergeCell ref="B35:C35"/>
    <mergeCell ref="I47:J47"/>
    <mergeCell ref="B36:B44"/>
    <mergeCell ref="B47:C48"/>
    <mergeCell ref="B32:C33"/>
  </mergeCells>
  <hyperlinks>
    <hyperlink ref="B1" location="Содержание!A1" display="Вернуться в содержание"/>
  </hyperlinks>
  <pageMargins left="0.23622047244094499" right="0.23622047244094499" top="0.59055118110236204" bottom="0.31496062992126" header="0.59055118110236204" footer="0.31496062992126"/>
  <pageSetup paperSize="9" scale="53" firstPageNumber="55" orientation="landscape" useFirstPageNumber="1" r:id="rId1"/>
  <headerFooter>
    <oddFooter>&amp;L&amp;P&amp;R&amp;36&amp;G</oddFooter>
  </headerFooter>
  <rowBreaks count="2" manualBreakCount="2">
    <brk id="58" max="13" man="1"/>
    <brk id="75" max="13" man="1"/>
  </row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21</vt:i4>
      </vt:variant>
    </vt:vector>
  </HeadingPairs>
  <TitlesOfParts>
    <vt:vector size="42" baseType="lpstr">
      <vt:lpstr>скидки_наценки</vt:lpstr>
      <vt:lpstr>изменения прайса</vt:lpstr>
      <vt:lpstr>Содержание</vt:lpstr>
      <vt:lpstr>Фурнитура складская</vt:lpstr>
      <vt:lpstr>Фурнитура_старая</vt:lpstr>
      <vt:lpstr>Фурнитура для акции</vt:lpstr>
      <vt:lpstr>Распашные системы откр</vt:lpstr>
      <vt:lpstr>Ручки_накладки_Италия</vt:lpstr>
      <vt:lpstr>Ручки_накладки_Италия_база</vt:lpstr>
      <vt:lpstr>Ручки_накладки_Китай</vt:lpstr>
      <vt:lpstr>Ручки_накладки_Китай_база</vt:lpstr>
      <vt:lpstr>Карточные петли</vt:lpstr>
      <vt:lpstr>Скрытые петли</vt:lpstr>
      <vt:lpstr>Замки</vt:lpstr>
      <vt:lpstr>Прочее</vt:lpstr>
      <vt:lpstr>Петли, защ, скр ручки_база</vt:lpstr>
      <vt:lpstr>Cистемы TWICE, ROTO</vt:lpstr>
      <vt:lpstr>Cистемы INVISIBLE</vt:lpstr>
      <vt:lpstr>механизмы база</vt:lpstr>
      <vt:lpstr>Системы для перегородок</vt:lpstr>
      <vt:lpstr>Наценки</vt:lpstr>
      <vt:lpstr>'Cистемы INVISIBLE'!Область_печати</vt:lpstr>
      <vt:lpstr>'Cистемы TWICE, ROTO'!Область_печати</vt:lpstr>
      <vt:lpstr>Замки!Область_печати</vt:lpstr>
      <vt:lpstr>'изменения прайса'!Область_печати</vt:lpstr>
      <vt:lpstr>'Карточные петли'!Область_печати</vt:lpstr>
      <vt:lpstr>'механизмы база'!Область_печати</vt:lpstr>
      <vt:lpstr>Наценки!Область_печати</vt:lpstr>
      <vt:lpstr>'Петли, защ, скр ручки_база'!Область_печати</vt:lpstr>
      <vt:lpstr>Прочее!Область_печати</vt:lpstr>
      <vt:lpstr>'Распашные системы откр'!Область_печати</vt:lpstr>
      <vt:lpstr>Ручки_накладки_Италия!Область_печати</vt:lpstr>
      <vt:lpstr>Ручки_накладки_Италия_база!Область_печати</vt:lpstr>
      <vt:lpstr>Ручки_накладки_Китай!Область_печати</vt:lpstr>
      <vt:lpstr>Ручки_накладки_Китай_база!Область_печати</vt:lpstr>
      <vt:lpstr>'Системы для перегородок'!Область_печати</vt:lpstr>
      <vt:lpstr>скидки_наценки!Область_печати</vt:lpstr>
      <vt:lpstr>'Скрытые петли'!Область_печати</vt:lpstr>
      <vt:lpstr>Содержание!Область_печати</vt:lpstr>
      <vt:lpstr>'Фурнитура для акции'!Область_печати</vt:lpstr>
      <vt:lpstr>'Фурнитура складская'!Область_печати</vt:lpstr>
      <vt:lpstr>Фурнитура_старая!Область_печати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2024-07-05T06:58:41Z</cp:lastPrinted>
  <dcterms:created xsi:type="dcterms:W3CDTF">2006-09-28T05:33:00Z</dcterms:created>
  <dcterms:modified xsi:type="dcterms:W3CDTF">2024-09-19T05:41:35Z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0D4B4E8588EF43C8A039147F3769049D_12</vt:lpwstr>
  </property>
  <property fmtid="{D5CDD505-2E9C-101B-9397-08002B2CF9AE}" pid="3" name="KSOProductBuildVer">
    <vt:lpwstr>1033-12.2.0.13489</vt:lpwstr>
  </property>
</Properties>
</file>