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1215" windowWidth="19365" windowHeight="14415"/>
  </bookViews>
  <sheets>
    <sheet name="полотна" sheetId="1" r:id="rId1"/>
    <sheet name="погонаж" sheetId="2" r:id="rId2"/>
    <sheet name="пленка" sheetId="3" r:id="rId3"/>
  </sheets>
  <calcPr calcId="124519"/>
</workbook>
</file>

<file path=xl/calcChain.xml><?xml version="1.0" encoding="utf-8"?>
<calcChain xmlns="http://schemas.openxmlformats.org/spreadsheetml/2006/main">
  <c r="K83" i="1"/>
  <c r="J83"/>
  <c r="L83" s="1"/>
  <c r="I83"/>
  <c r="K23"/>
  <c r="J23"/>
  <c r="I23"/>
  <c r="K18"/>
  <c r="J18"/>
  <c r="K10"/>
  <c r="K11"/>
  <c r="J10"/>
  <c r="J11"/>
  <c r="I11"/>
  <c r="I10"/>
  <c r="I9"/>
  <c r="K5"/>
  <c r="J5"/>
  <c r="I5"/>
  <c r="G85" l="1"/>
  <c r="G107"/>
  <c r="I111"/>
  <c r="J111"/>
  <c r="K111"/>
  <c r="I112"/>
  <c r="J112"/>
  <c r="K112"/>
  <c r="I113"/>
  <c r="J113"/>
  <c r="K113"/>
  <c r="I114"/>
  <c r="J114"/>
  <c r="K114"/>
  <c r="I115"/>
  <c r="J115"/>
  <c r="K115"/>
  <c r="I116"/>
  <c r="J116"/>
  <c r="K116"/>
  <c r="K110"/>
  <c r="I110"/>
  <c r="G109"/>
  <c r="K16"/>
  <c r="I16"/>
  <c r="J16"/>
  <c r="K14"/>
  <c r="I14"/>
  <c r="J14"/>
  <c r="I36"/>
  <c r="J36"/>
  <c r="K36"/>
  <c r="I35"/>
  <c r="J35"/>
  <c r="K35"/>
  <c r="I34"/>
  <c r="J34"/>
  <c r="K34"/>
  <c r="I33"/>
  <c r="J33"/>
  <c r="K33"/>
  <c r="K62"/>
  <c r="K63"/>
  <c r="J63"/>
  <c r="J62"/>
  <c r="J44"/>
  <c r="K44"/>
  <c r="J41"/>
  <c r="K41"/>
  <c r="J42"/>
  <c r="K42"/>
  <c r="K39"/>
  <c r="K40"/>
  <c r="J39"/>
  <c r="J40"/>
  <c r="K70"/>
  <c r="J108"/>
  <c r="H90"/>
  <c r="J90" s="1"/>
  <c r="L35" l="1"/>
  <c r="L34"/>
  <c r="K90"/>
  <c r="L33"/>
  <c r="L36"/>
  <c r="I70"/>
  <c r="J70"/>
  <c r="K108"/>
  <c r="I108"/>
  <c r="I90"/>
  <c r="K103"/>
  <c r="J103"/>
  <c r="K86"/>
  <c r="J86"/>
  <c r="K84"/>
  <c r="J84"/>
  <c r="K81"/>
  <c r="J81"/>
  <c r="K76"/>
  <c r="J76"/>
  <c r="K75"/>
  <c r="J75"/>
  <c r="K71"/>
  <c r="J71"/>
  <c r="K55"/>
  <c r="J55"/>
  <c r="K54"/>
  <c r="J54"/>
  <c r="K53"/>
  <c r="J53"/>
  <c r="K51"/>
  <c r="J51"/>
  <c r="K50"/>
  <c r="J50"/>
  <c r="K46"/>
  <c r="J46"/>
  <c r="K45"/>
  <c r="J45"/>
  <c r="K37"/>
  <c r="J37"/>
  <c r="K32"/>
  <c r="J32"/>
  <c r="K31"/>
  <c r="J31"/>
  <c r="K30"/>
  <c r="J30"/>
  <c r="K29"/>
  <c r="J29"/>
  <c r="K27"/>
  <c r="J27"/>
  <c r="K21"/>
  <c r="J21"/>
  <c r="K20"/>
  <c r="J20"/>
  <c r="K13"/>
  <c r="J13"/>
  <c r="H106"/>
  <c r="H105"/>
  <c r="K105" s="1"/>
  <c r="H104"/>
  <c r="K104" s="1"/>
  <c r="H102"/>
  <c r="K102" s="1"/>
  <c r="H101"/>
  <c r="K101" s="1"/>
  <c r="H100"/>
  <c r="K100" s="1"/>
  <c r="H99"/>
  <c r="K99" s="1"/>
  <c r="H98"/>
  <c r="K98" s="1"/>
  <c r="H97"/>
  <c r="K97" s="1"/>
  <c r="H96"/>
  <c r="K96" s="1"/>
  <c r="H95"/>
  <c r="K95" s="1"/>
  <c r="H94"/>
  <c r="K94" s="1"/>
  <c r="H93"/>
  <c r="K93" s="1"/>
  <c r="H92"/>
  <c r="K92" s="1"/>
  <c r="H91"/>
  <c r="K91" s="1"/>
  <c r="H89"/>
  <c r="K89" s="1"/>
  <c r="H88"/>
  <c r="K88" s="1"/>
  <c r="H87"/>
  <c r="K87" s="1"/>
  <c r="H79"/>
  <c r="K79" s="1"/>
  <c r="H77"/>
  <c r="K77" s="1"/>
  <c r="H74"/>
  <c r="K74" s="1"/>
  <c r="H73"/>
  <c r="K73" s="1"/>
  <c r="H72"/>
  <c r="K72" s="1"/>
  <c r="H69"/>
  <c r="K69" s="1"/>
  <c r="L86" l="1"/>
  <c r="L81"/>
  <c r="L45"/>
  <c r="L54"/>
  <c r="L50"/>
  <c r="L75"/>
  <c r="L37"/>
  <c r="L29"/>
  <c r="L46"/>
  <c r="L55"/>
  <c r="L30"/>
  <c r="L32"/>
  <c r="L51"/>
  <c r="L76"/>
  <c r="L27"/>
  <c r="L53"/>
  <c r="L84"/>
  <c r="L31"/>
  <c r="L71"/>
  <c r="L103"/>
  <c r="J106"/>
  <c r="K106"/>
  <c r="J69"/>
  <c r="L69" s="1"/>
  <c r="J73"/>
  <c r="L73" s="1"/>
  <c r="J77"/>
  <c r="L77" s="1"/>
  <c r="J87"/>
  <c r="L87" s="1"/>
  <c r="J89"/>
  <c r="L89" s="1"/>
  <c r="J91"/>
  <c r="L91" s="1"/>
  <c r="J93"/>
  <c r="L93" s="1"/>
  <c r="J95"/>
  <c r="L95" s="1"/>
  <c r="J97"/>
  <c r="L97" s="1"/>
  <c r="J99"/>
  <c r="L99" s="1"/>
  <c r="J101"/>
  <c r="L101" s="1"/>
  <c r="J104"/>
  <c r="L104" s="1"/>
  <c r="L13"/>
  <c r="L20"/>
  <c r="L21"/>
  <c r="J72"/>
  <c r="L72" s="1"/>
  <c r="J74"/>
  <c r="L74" s="1"/>
  <c r="J79"/>
  <c r="L79" s="1"/>
  <c r="J88"/>
  <c r="L88" s="1"/>
  <c r="J92"/>
  <c r="L92" s="1"/>
  <c r="J94"/>
  <c r="L94" s="1"/>
  <c r="J96"/>
  <c r="L96" s="1"/>
  <c r="J98"/>
  <c r="L98" s="1"/>
  <c r="J100"/>
  <c r="L100" s="1"/>
  <c r="J102"/>
  <c r="L102" s="1"/>
  <c r="J105"/>
  <c r="L105" s="1"/>
  <c r="H67"/>
  <c r="H66"/>
  <c r="H65"/>
  <c r="H64"/>
  <c r="H61"/>
  <c r="H60"/>
  <c r="H59"/>
  <c r="H58"/>
  <c r="H57"/>
  <c r="H56"/>
  <c r="H52"/>
  <c r="H49"/>
  <c r="H48"/>
  <c r="H47"/>
  <c r="H43"/>
  <c r="H28"/>
  <c r="H26"/>
  <c r="H24"/>
  <c r="H17"/>
  <c r="H15"/>
  <c r="J17" l="1"/>
  <c r="K17"/>
  <c r="K26"/>
  <c r="J26"/>
  <c r="K47"/>
  <c r="J47"/>
  <c r="K49"/>
  <c r="J49"/>
  <c r="K56"/>
  <c r="J56"/>
  <c r="K58"/>
  <c r="J58"/>
  <c r="K60"/>
  <c r="J60"/>
  <c r="K64"/>
  <c r="J64"/>
  <c r="K66"/>
  <c r="J66"/>
  <c r="J15"/>
  <c r="K15"/>
  <c r="K24"/>
  <c r="J24"/>
  <c r="K28"/>
  <c r="J28"/>
  <c r="K43"/>
  <c r="J43"/>
  <c r="K48"/>
  <c r="J48"/>
  <c r="K52"/>
  <c r="J52"/>
  <c r="K57"/>
  <c r="J57"/>
  <c r="K59"/>
  <c r="J59"/>
  <c r="K61"/>
  <c r="J61"/>
  <c r="K65"/>
  <c r="J65"/>
  <c r="K67"/>
  <c r="J67"/>
  <c r="L106"/>
  <c r="I106"/>
  <c r="I105"/>
  <c r="I104"/>
  <c r="I103"/>
  <c r="I102"/>
  <c r="I101"/>
  <c r="I100"/>
  <c r="I99"/>
  <c r="I98"/>
  <c r="I97"/>
  <c r="I96"/>
  <c r="I95"/>
  <c r="I94"/>
  <c r="I93"/>
  <c r="I92"/>
  <c r="I91"/>
  <c r="I89"/>
  <c r="I88"/>
  <c r="I87"/>
  <c r="I86"/>
  <c r="I84"/>
  <c r="I81"/>
  <c r="I79"/>
  <c r="I77"/>
  <c r="I76"/>
  <c r="I75"/>
  <c r="I74"/>
  <c r="I73"/>
  <c r="I72"/>
  <c r="I71"/>
  <c r="I69"/>
  <c r="I67"/>
  <c r="I66"/>
  <c r="I65"/>
  <c r="I64"/>
  <c r="I61"/>
  <c r="I60"/>
  <c r="I59"/>
  <c r="I58"/>
  <c r="I57"/>
  <c r="I56"/>
  <c r="I55"/>
  <c r="I54"/>
  <c r="I53"/>
  <c r="I52"/>
  <c r="I51"/>
  <c r="I50"/>
  <c r="I49"/>
  <c r="I48"/>
  <c r="I47"/>
  <c r="I46"/>
  <c r="I45"/>
  <c r="I43"/>
  <c r="I37"/>
  <c r="I32"/>
  <c r="I31"/>
  <c r="I30"/>
  <c r="I29"/>
  <c r="I28"/>
  <c r="I27"/>
  <c r="I26"/>
  <c r="I24"/>
  <c r="I21"/>
  <c r="I20"/>
  <c r="I17"/>
  <c r="I15"/>
  <c r="I13"/>
  <c r="I8"/>
  <c r="I7"/>
  <c r="I6"/>
  <c r="G82"/>
  <c r="G80"/>
  <c r="G78"/>
  <c r="G68"/>
  <c r="G38"/>
  <c r="G25"/>
  <c r="G22"/>
  <c r="G19"/>
  <c r="G12"/>
  <c r="G4"/>
  <c r="F4"/>
  <c r="L15" l="1"/>
  <c r="L17"/>
  <c r="L67"/>
  <c r="L65"/>
  <c r="L61"/>
  <c r="L59"/>
  <c r="L57"/>
  <c r="L52"/>
  <c r="L48"/>
  <c r="L43"/>
  <c r="L28"/>
  <c r="L24"/>
  <c r="L66"/>
  <c r="L64"/>
  <c r="L60"/>
  <c r="L58"/>
  <c r="L56"/>
  <c r="L49"/>
  <c r="L47"/>
  <c r="L26"/>
</calcChain>
</file>

<file path=xl/sharedStrings.xml><?xml version="1.0" encoding="utf-8"?>
<sst xmlns="http://schemas.openxmlformats.org/spreadsheetml/2006/main" count="339" uniqueCount="177">
  <si>
    <t>Номенклатура</t>
  </si>
  <si>
    <t>Зарезервировано</t>
  </si>
  <si>
    <t>Свободный остаток</t>
  </si>
  <si>
    <t>Classic</t>
  </si>
  <si>
    <t>Design</t>
  </si>
  <si>
    <t>E-classic</t>
  </si>
  <si>
    <t>Fusion</t>
  </si>
  <si>
    <t>Modern</t>
  </si>
  <si>
    <t>Neoclassic</t>
  </si>
  <si>
    <t>Provence</t>
  </si>
  <si>
    <t>Strada14 ( Зебра2 ДО )</t>
  </si>
  <si>
    <t>Strada15 ( Зебра4 ДО )</t>
  </si>
  <si>
    <t>Techno</t>
  </si>
  <si>
    <t>Twist</t>
  </si>
  <si>
    <t>Скрытая дверь под покраску</t>
  </si>
  <si>
    <t>ш</t>
  </si>
  <si>
    <t>в</t>
  </si>
  <si>
    <t>цвет</t>
  </si>
  <si>
    <t>Миндаль</t>
  </si>
  <si>
    <t>белое "решетка"</t>
  </si>
  <si>
    <t>Мореный дуб</t>
  </si>
  <si>
    <t>нет</t>
  </si>
  <si>
    <t>Milan2 
(Милан )</t>
  </si>
  <si>
    <t xml:space="preserve"> бронза матовое с одной стороны, рисунок "Акант" браун</t>
  </si>
  <si>
    <t>Rimini2 Brit 
(Римини Британия) ДГ</t>
  </si>
  <si>
    <t>Rimini2 Brit 
(Римини Британия) ДО</t>
  </si>
  <si>
    <t>Rimini4 Brit 
(Парма Британия) ДГ</t>
  </si>
  <si>
    <t>Rimini4 Brit 
(Парма Британия) ДО</t>
  </si>
  <si>
    <t>Ясень белый</t>
  </si>
  <si>
    <t>белое матовое с одной стороны, рисунок " Акант" вайт</t>
  </si>
  <si>
    <t>Каштан</t>
  </si>
  <si>
    <t>Verona6 ( Юнона ) ДГ</t>
  </si>
  <si>
    <t>Verona6 ( Юнона ) ДО</t>
  </si>
  <si>
    <t>Verona6 ( Юнона ) ДГО среднее</t>
  </si>
  <si>
    <t>бронза</t>
  </si>
  <si>
    <t>Venice6 ( Клио )ДГ</t>
  </si>
  <si>
    <t>примечание</t>
  </si>
  <si>
    <t>Эмаль белая</t>
  </si>
  <si>
    <t xml:space="preserve">врезка под 2 скр. петл.К-27 и замок </t>
  </si>
  <si>
    <t>белое матовое с одной стороны, рисунок "Эклектика Вайт"</t>
  </si>
  <si>
    <t>Turin2 
(PRO Византия 2 ) ДО</t>
  </si>
  <si>
    <t>Amelia8 (Амелия 1) ДО</t>
  </si>
  <si>
    <t>Прозрачный фацет</t>
  </si>
  <si>
    <t>Marko2 ( R 2X ) ДГ</t>
  </si>
  <si>
    <t>Rino2 ( R 2 ) ДГ</t>
  </si>
  <si>
    <t>Rino4 ( R 4 ) ДГ</t>
  </si>
  <si>
    <t>Rino4 ( R 4 ) ДГО верхнее</t>
  </si>
  <si>
    <t>Эмаль крем</t>
  </si>
  <si>
    <t>рал 9001</t>
  </si>
  <si>
    <t>Florence4  ( Флоренция CLASSIC ) ДГ</t>
  </si>
  <si>
    <t>Florence4  ( Флоренция CLASSIC ) ДО</t>
  </si>
  <si>
    <t>Темный Дуб</t>
  </si>
  <si>
    <t>Эмаль белый</t>
  </si>
  <si>
    <t>Мускат тангенс</t>
  </si>
  <si>
    <t>406+406</t>
  </si>
  <si>
    <t>Garda2 (Классика 2) ДГ</t>
  </si>
  <si>
    <t>Garda2 (Классика 2) ДО</t>
  </si>
  <si>
    <t>бронза "Ромбы"</t>
  </si>
  <si>
    <t>белое "Ромбы"</t>
  </si>
  <si>
    <t xml:space="preserve"> белое матовое с одной стороны, рисунок " Акант" вайт</t>
  </si>
  <si>
    <t>Garda4  (Классика 4) ДГ</t>
  </si>
  <si>
    <t>Garda4  (Классика 4) ДО</t>
  </si>
  <si>
    <t>Марракеш</t>
  </si>
  <si>
    <t>бронза "Вензель"</t>
  </si>
  <si>
    <t>белое "сетка"</t>
  </si>
  <si>
    <t>GardaLight 2 (K 2) ДГ</t>
  </si>
  <si>
    <t>Дуб Шале снежный</t>
  </si>
  <si>
    <t>Дримвуд белый</t>
  </si>
  <si>
    <t xml:space="preserve">белое "Ромбы" закалённое </t>
  </si>
  <si>
    <t>GardaLight1 (K 1) ДГ</t>
  </si>
  <si>
    <t>GardaLight1 (K 1) ДО</t>
  </si>
  <si>
    <t>Capriccio02 (Моцарт2) ДГ</t>
  </si>
  <si>
    <t xml:space="preserve"> 28-20-К3-П1-А-Z1</t>
  </si>
  <si>
    <t>Porte01  (Футуро 0) ДГ</t>
  </si>
  <si>
    <t>PorteLight 01 ( F0) ДГ</t>
  </si>
  <si>
    <t>Twist01 (Z 1) ДГ</t>
  </si>
  <si>
    <t>Эмаль серая</t>
  </si>
  <si>
    <t xml:space="preserve">под 2 скр. петл.К-27 и замок </t>
  </si>
  <si>
    <t>под 2 скр. петл.К-27 и замок , правая</t>
  </si>
  <si>
    <t>Дуб шале натуральный</t>
  </si>
  <si>
    <t>24-00-К0-П0-0-Z1</t>
  </si>
  <si>
    <t>Грунт</t>
  </si>
  <si>
    <t>24-16-К2-П2-0-Z1</t>
  </si>
  <si>
    <t xml:space="preserve"> 24-16-К2-П2-0-Z1</t>
  </si>
  <si>
    <t>дверь под покраску</t>
  </si>
  <si>
    <t>Vetro14 (Вертикаль2) ДО Твайн</t>
  </si>
  <si>
    <t>24-00-К0-П0-С-Z3</t>
  </si>
  <si>
    <t>стекло ярко-белое</t>
  </si>
  <si>
    <t>стекло белое</t>
  </si>
  <si>
    <t>Красное дерево</t>
  </si>
  <si>
    <t>Терракот</t>
  </si>
  <si>
    <t>черное</t>
  </si>
  <si>
    <t>белое</t>
  </si>
  <si>
    <t xml:space="preserve">РРЦ полотна </t>
  </si>
  <si>
    <t>Strada</t>
  </si>
  <si>
    <t>Цена ОПТ (РРЦ-%)</t>
  </si>
  <si>
    <t>наценка дилера</t>
  </si>
  <si>
    <t>для дилеров</t>
  </si>
  <si>
    <t>для конечных покупателей</t>
  </si>
  <si>
    <t>Наименование</t>
  </si>
  <si>
    <t>остаток кол-ва в компл.</t>
  </si>
  <si>
    <t>Брус коробочный не телескоп</t>
  </si>
  <si>
    <t>Наличник полукр. Не телескоп</t>
  </si>
  <si>
    <t>Наличник полукр. Телескоп</t>
  </si>
  <si>
    <t>Сатин венге</t>
  </si>
  <si>
    <t>Ходор</t>
  </si>
  <si>
    <t>Трюфель структурный</t>
  </si>
  <si>
    <t>Венге мали натур</t>
  </si>
  <si>
    <t>Бран</t>
  </si>
  <si>
    <t>Рикон</t>
  </si>
  <si>
    <t>Corsa</t>
  </si>
  <si>
    <t>CorsaLight3 (Тип-2) ДО</t>
  </si>
  <si>
    <t xml:space="preserve"> Сойл</t>
  </si>
  <si>
    <t>белое трипл.8мм</t>
  </si>
  <si>
    <t>Rino1 ( R 1 ) ДГ</t>
  </si>
  <si>
    <t>Эмаль сл.кость (ncs)</t>
  </si>
  <si>
    <t>выбеленый дуб</t>
  </si>
  <si>
    <t>под замок</t>
  </si>
  <si>
    <t>Белое "Ромбы", 24-00-С-Z1</t>
  </si>
  <si>
    <t>GardaLight 2 (K 2) ДО</t>
  </si>
  <si>
    <t>Дуб шале бисквит</t>
  </si>
  <si>
    <t>белое "решетка" закаленная</t>
  </si>
  <si>
    <t>StradaLight 15 ДО</t>
  </si>
  <si>
    <t>Кедр светлый</t>
  </si>
  <si>
    <t>Белое, под 2скр. Петли и замок</t>
  </si>
  <si>
    <t>VarioLight11 (V11) ДО</t>
  </si>
  <si>
    <t>Сандал белый</t>
  </si>
  <si>
    <t>белое, под замок</t>
  </si>
  <si>
    <t>Белая Структурная</t>
  </si>
  <si>
    <t>24-16-К2-П1-0-Z1</t>
  </si>
  <si>
    <t>PorteLight 02 ( F1) ДГ</t>
  </si>
  <si>
    <t>Бетон антрацит</t>
  </si>
  <si>
    <t>Устаревшие</t>
  </si>
  <si>
    <t>F6 ДО</t>
  </si>
  <si>
    <t>S2</t>
  </si>
  <si>
    <t>S3</t>
  </si>
  <si>
    <t>Массив бьянко</t>
  </si>
  <si>
    <t>черное с 2я отв, под замок</t>
  </si>
  <si>
    <t>черное без отверстий</t>
  </si>
  <si>
    <t>черное с 1м отв, под замок</t>
  </si>
  <si>
    <t>PRO эмаль белая</t>
  </si>
  <si>
    <t xml:space="preserve"> </t>
  </si>
  <si>
    <t>PRO Барса ДГ</t>
  </si>
  <si>
    <t>под 2 скр. Петли</t>
  </si>
  <si>
    <t>белое, под 2 скр. Петли и замок</t>
  </si>
  <si>
    <t>Кедр смолянистый</t>
  </si>
  <si>
    <t>Византия 1ДГ</t>
  </si>
  <si>
    <t>гл.отделка эмаль белая</t>
  </si>
  <si>
    <t>Скрытый короб универсальный</t>
  </si>
  <si>
    <t>600,700,800</t>
  </si>
  <si>
    <t>24-16-К2-П2-0-Z4</t>
  </si>
  <si>
    <t>24-20-К3-П2-А-Z1</t>
  </si>
  <si>
    <t xml:space="preserve">Скрытый короб </t>
  </si>
  <si>
    <t>Скрытый короб</t>
  </si>
  <si>
    <t>24-16-К2-П2-С-Z4</t>
  </si>
  <si>
    <t>24-20-К3-П2-А-Z4</t>
  </si>
  <si>
    <t>2000, 2100</t>
  </si>
  <si>
    <t>Vetro16 (S класс) ДО на механизм рото</t>
  </si>
  <si>
    <t>марракеш</t>
  </si>
  <si>
    <t>под рото</t>
  </si>
  <si>
    <t>Capriccio01 (Моцарт1) ДГ</t>
  </si>
  <si>
    <t>Palermo1</t>
  </si>
  <si>
    <t>Эмаль  слоновая кость</t>
  </si>
  <si>
    <t>Аруба Венге</t>
  </si>
  <si>
    <t>Ваниль Структурная</t>
  </si>
  <si>
    <t>Венге горизонт</t>
  </si>
  <si>
    <t>Дримвуд мокко</t>
  </si>
  <si>
    <t>Камень светлый</t>
  </si>
  <si>
    <t>Массив арабика</t>
  </si>
  <si>
    <t>Патина премиум</t>
  </si>
  <si>
    <t>Скол дуба белый</t>
  </si>
  <si>
    <t>Ясень неро</t>
  </si>
  <si>
    <t>Ясень сандервик</t>
  </si>
  <si>
    <t>Ясень шимо</t>
  </si>
  <si>
    <t>При  заказе согласовывать модель</t>
  </si>
  <si>
    <t>Остатки ARTEX на 12.08.2020</t>
  </si>
  <si>
    <t>Остатки погонажа заготовок  на 12.08.2020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</si>
</sst>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[$р.-419]_-;\-* #,##0[$р.-419]_-;_-* &quot;-&quot;??[$р.-419]_-;_-@_-"/>
  </numFmts>
  <fonts count="1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59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indexed="59"/>
      <name val="Arial"/>
      <family val="2"/>
    </font>
    <font>
      <sz val="8"/>
      <color indexed="8"/>
      <name val="Arial"/>
      <family val="2"/>
      <charset val="204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8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sz val="11"/>
      <color theme="3" tint="0.39997558519241921"/>
      <name val="Calibri"/>
      <family val="2"/>
      <scheme val="minor"/>
    </font>
    <font>
      <b/>
      <sz val="9"/>
      <color indexed="59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/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2" fillId="3" borderId="1" xfId="1" applyNumberFormat="1" applyFont="1" applyFill="1" applyBorder="1" applyAlignment="1">
      <alignment horizontal="left" vertical="top" wrapText="1"/>
    </xf>
    <xf numFmtId="0" fontId="5" fillId="3" borderId="1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2" borderId="1" xfId="2" applyNumberFormat="1" applyFont="1" applyFill="1" applyBorder="1" applyAlignment="1">
      <alignment horizontal="right" vertical="top" wrapText="1"/>
    </xf>
    <xf numFmtId="165" fontId="2" fillId="2" borderId="1" xfId="2" applyNumberFormat="1" applyFont="1" applyFill="1" applyBorder="1" applyAlignment="1">
      <alignment horizontal="right" vertical="top" wrapText="1"/>
    </xf>
    <xf numFmtId="165" fontId="0" fillId="0" borderId="0" xfId="2" applyNumberFormat="1" applyFont="1"/>
    <xf numFmtId="0" fontId="0" fillId="0" borderId="0" xfId="0" applyAlignment="1">
      <alignment horizontal="center"/>
    </xf>
    <xf numFmtId="9" fontId="2" fillId="2" borderId="1" xfId="3" applyFont="1" applyFill="1" applyBorder="1" applyAlignment="1">
      <alignment horizontal="right" vertical="top" wrapText="1"/>
    </xf>
    <xf numFmtId="166" fontId="2" fillId="3" borderId="1" xfId="2" applyNumberFormat="1" applyFont="1" applyFill="1" applyBorder="1" applyAlignment="1">
      <alignment horizontal="right" vertical="top" wrapText="1"/>
    </xf>
    <xf numFmtId="166" fontId="3" fillId="2" borderId="1" xfId="2" applyNumberFormat="1" applyFont="1" applyFill="1" applyBorder="1" applyAlignment="1">
      <alignment horizontal="right" vertical="top" wrapText="1"/>
    </xf>
    <xf numFmtId="166" fontId="0" fillId="0" borderId="0" xfId="2" applyNumberFormat="1" applyFont="1"/>
    <xf numFmtId="165" fontId="7" fillId="2" borderId="1" xfId="2" applyNumberFormat="1" applyFont="1" applyFill="1" applyBorder="1" applyAlignment="1">
      <alignment horizontal="right" vertical="top" wrapText="1"/>
    </xf>
    <xf numFmtId="165" fontId="7" fillId="3" borderId="1" xfId="2" applyNumberFormat="1" applyFont="1" applyFill="1" applyBorder="1" applyAlignment="1">
      <alignment horizontal="right" vertical="top" wrapText="1"/>
    </xf>
    <xf numFmtId="165" fontId="8" fillId="2" borderId="1" xfId="2" applyNumberFormat="1" applyFont="1" applyFill="1" applyBorder="1" applyAlignment="1">
      <alignment horizontal="right" vertical="top" wrapText="1"/>
    </xf>
    <xf numFmtId="165" fontId="9" fillId="0" borderId="0" xfId="2" applyNumberFormat="1" applyFont="1"/>
    <xf numFmtId="166" fontId="10" fillId="2" borderId="1" xfId="2" applyNumberFormat="1" applyFont="1" applyFill="1" applyBorder="1" applyAlignment="1">
      <alignment horizontal="right" vertical="top" wrapText="1"/>
    </xf>
    <xf numFmtId="166" fontId="10" fillId="3" borderId="1" xfId="2" applyNumberFormat="1" applyFont="1" applyFill="1" applyBorder="1" applyAlignment="1">
      <alignment horizontal="right" vertical="top" wrapText="1"/>
    </xf>
    <xf numFmtId="166" fontId="11" fillId="2" borderId="1" xfId="2" applyNumberFormat="1" applyFont="1" applyFill="1" applyBorder="1" applyAlignment="1">
      <alignment horizontal="right" vertical="top" wrapText="1"/>
    </xf>
    <xf numFmtId="166" fontId="12" fillId="0" borderId="0" xfId="2" applyNumberFormat="1" applyFont="1"/>
    <xf numFmtId="9" fontId="8" fillId="2" borderId="1" xfId="3" applyFont="1" applyFill="1" applyBorder="1" applyAlignment="1">
      <alignment horizontal="right" vertical="top" wrapText="1"/>
    </xf>
    <xf numFmtId="9" fontId="7" fillId="2" borderId="1" xfId="3" applyFont="1" applyFill="1" applyBorder="1" applyAlignment="1">
      <alignment horizontal="right" vertical="top" wrapText="1"/>
    </xf>
    <xf numFmtId="166" fontId="7" fillId="3" borderId="1" xfId="2" applyNumberFormat="1" applyFont="1" applyFill="1" applyBorder="1" applyAlignment="1">
      <alignment horizontal="right" vertical="top" wrapText="1"/>
    </xf>
    <xf numFmtId="166" fontId="8" fillId="2" borderId="1" xfId="2" applyNumberFormat="1" applyFont="1" applyFill="1" applyBorder="1" applyAlignment="1">
      <alignment horizontal="right" vertical="top" wrapText="1"/>
    </xf>
    <xf numFmtId="166" fontId="9" fillId="0" borderId="0" xfId="2" applyNumberFormat="1" applyFont="1"/>
    <xf numFmtId="9" fontId="13" fillId="2" borderId="1" xfId="3" applyFont="1" applyFill="1" applyBorder="1" applyAlignment="1">
      <alignment horizontal="right" vertical="top" wrapText="1"/>
    </xf>
    <xf numFmtId="166" fontId="13" fillId="3" borderId="1" xfId="2" applyNumberFormat="1" applyFont="1" applyFill="1" applyBorder="1" applyAlignment="1">
      <alignment horizontal="right" vertical="top" wrapText="1"/>
    </xf>
    <xf numFmtId="166" fontId="14" fillId="2" borderId="1" xfId="2" applyNumberFormat="1" applyFont="1" applyFill="1" applyBorder="1" applyAlignment="1">
      <alignment horizontal="right" vertical="top" wrapText="1"/>
    </xf>
    <xf numFmtId="166" fontId="15" fillId="0" borderId="0" xfId="2" applyNumberFormat="1" applyFont="1"/>
    <xf numFmtId="166" fontId="11" fillId="2" borderId="1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66" fontId="16" fillId="2" borderId="1" xfId="2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6" fillId="0" borderId="1" xfId="1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6" fontId="11" fillId="0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166" fontId="14" fillId="0" borderId="1" xfId="2" applyNumberFormat="1" applyFont="1" applyFill="1" applyBorder="1" applyAlignment="1">
      <alignment horizontal="right" vertical="top" wrapText="1"/>
    </xf>
    <xf numFmtId="166" fontId="8" fillId="0" borderId="1" xfId="2" applyNumberFormat="1" applyFont="1" applyFill="1" applyBorder="1" applyAlignment="1">
      <alignment horizontal="right" vertical="top" wrapText="1"/>
    </xf>
    <xf numFmtId="0" fontId="3" fillId="2" borderId="10" xfId="1" applyNumberFormat="1" applyFont="1" applyFill="1" applyBorder="1" applyAlignment="1">
      <alignment horizontal="left" vertical="top" wrapText="1"/>
    </xf>
    <xf numFmtId="0" fontId="0" fillId="0" borderId="0" xfId="0" applyFill="1"/>
    <xf numFmtId="0" fontId="2" fillId="2" borderId="5" xfId="1" applyNumberFormat="1" applyFont="1" applyFill="1" applyBorder="1" applyAlignment="1">
      <alignment horizontal="center" vertical="top" wrapText="1"/>
    </xf>
    <xf numFmtId="0" fontId="2" fillId="2" borderId="6" xfId="1" applyNumberFormat="1" applyFont="1" applyFill="1" applyBorder="1" applyAlignment="1">
      <alignment horizontal="center" vertical="top" wrapText="1"/>
    </xf>
    <xf numFmtId="165" fontId="7" fillId="2" borderId="5" xfId="2" applyNumberFormat="1" applyFont="1" applyFill="1" applyBorder="1" applyAlignment="1">
      <alignment horizontal="center" vertical="center" wrapText="1"/>
    </xf>
    <xf numFmtId="165" fontId="7" fillId="2" borderId="6" xfId="2" applyNumberFormat="1" applyFont="1" applyFill="1" applyBorder="1" applyAlignment="1">
      <alignment horizontal="center" vertical="center" wrapText="1"/>
    </xf>
    <xf numFmtId="166" fontId="2" fillId="2" borderId="2" xfId="2" applyNumberFormat="1" applyFont="1" applyFill="1" applyBorder="1" applyAlignment="1">
      <alignment horizontal="center" vertical="center" wrapText="1"/>
    </xf>
    <xf numFmtId="166" fontId="2" fillId="2" borderId="3" xfId="2" applyNumberFormat="1" applyFont="1" applyFill="1" applyBorder="1" applyAlignment="1">
      <alignment horizontal="center" vertical="center" wrapText="1"/>
    </xf>
    <xf numFmtId="166" fontId="2" fillId="2" borderId="4" xfId="2" applyNumberFormat="1" applyFont="1" applyFill="1" applyBorder="1" applyAlignment="1">
      <alignment horizontal="center" vertical="center" wrapText="1"/>
    </xf>
    <xf numFmtId="166" fontId="10" fillId="2" borderId="5" xfId="2" applyNumberFormat="1" applyFont="1" applyFill="1" applyBorder="1" applyAlignment="1">
      <alignment horizontal="center" vertical="center" wrapText="1"/>
    </xf>
    <xf numFmtId="166" fontId="10" fillId="2" borderId="6" xfId="2" applyNumberFormat="1" applyFont="1" applyFill="1" applyBorder="1" applyAlignment="1">
      <alignment horizontal="center" vertical="center" wrapText="1"/>
    </xf>
    <xf numFmtId="165" fontId="2" fillId="2" borderId="5" xfId="2" applyNumberFormat="1" applyFont="1" applyFill="1" applyBorder="1" applyAlignment="1">
      <alignment horizontal="center" vertical="center" wrapText="1"/>
    </xf>
    <xf numFmtId="165" fontId="2" fillId="2" borderId="6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_Лист1" xfId="1"/>
    <cellStyle name="Процентный" xfId="3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7"/>
  <sheetViews>
    <sheetView tabSelected="1" topLeftCell="A64" workbookViewId="0">
      <selection activeCell="G44" sqref="G44"/>
    </sheetView>
  </sheetViews>
  <sheetFormatPr defaultColWidth="8.85546875" defaultRowHeight="15" outlineLevelRow="1"/>
  <cols>
    <col min="1" max="1" width="19.42578125" customWidth="1"/>
    <col min="2" max="2" width="6.7109375" customWidth="1"/>
    <col min="3" max="3" width="7" bestFit="1" customWidth="1"/>
    <col min="4" max="4" width="11.140625" bestFit="1" customWidth="1"/>
    <col min="5" max="5" width="25.85546875" bestFit="1" customWidth="1"/>
    <col min="6" max="6" width="0" style="8" hidden="1" customWidth="1"/>
    <col min="7" max="7" width="10.7109375" style="8" customWidth="1"/>
    <col min="8" max="8" width="10.7109375" style="21" customWidth="1"/>
    <col min="9" max="9" width="10.7109375" style="13" hidden="1" customWidth="1"/>
    <col min="10" max="10" width="12.42578125" style="30" customWidth="1"/>
    <col min="11" max="11" width="10.7109375" style="26" customWidth="1"/>
    <col min="12" max="12" width="10.140625" style="17" hidden="1" customWidth="1"/>
  </cols>
  <sheetData>
    <row r="1" spans="1:12" s="9" customFormat="1" ht="38.25" customHeight="1">
      <c r="A1" s="47" t="s">
        <v>0</v>
      </c>
      <c r="B1" s="47" t="s">
        <v>16</v>
      </c>
      <c r="C1" s="47" t="s">
        <v>15</v>
      </c>
      <c r="D1" s="47" t="s">
        <v>17</v>
      </c>
      <c r="E1" s="47" t="s">
        <v>36</v>
      </c>
      <c r="F1" s="56" t="s">
        <v>1</v>
      </c>
      <c r="G1" s="56" t="s">
        <v>2</v>
      </c>
      <c r="H1" s="54" t="s">
        <v>93</v>
      </c>
      <c r="I1" s="51" t="s">
        <v>95</v>
      </c>
      <c r="J1" s="52"/>
      <c r="K1" s="53"/>
      <c r="L1" s="49" t="s">
        <v>96</v>
      </c>
    </row>
    <row r="2" spans="1:12" s="32" customFormat="1" ht="34.5" customHeight="1">
      <c r="A2" s="48"/>
      <c r="B2" s="48"/>
      <c r="C2" s="48"/>
      <c r="D2" s="48"/>
      <c r="E2" s="48"/>
      <c r="F2" s="57"/>
      <c r="G2" s="57"/>
      <c r="H2" s="55"/>
      <c r="I2" s="31"/>
      <c r="J2" s="33" t="s">
        <v>98</v>
      </c>
      <c r="K2" s="31" t="s">
        <v>97</v>
      </c>
      <c r="L2" s="50"/>
    </row>
    <row r="3" spans="1:12" ht="12.75" customHeight="1">
      <c r="A3" s="4"/>
      <c r="B3" s="4"/>
      <c r="C3" s="4"/>
      <c r="D3" s="4"/>
      <c r="E3" s="4"/>
      <c r="F3" s="7"/>
      <c r="G3" s="7"/>
      <c r="H3" s="18"/>
      <c r="I3" s="10">
        <v>0.4</v>
      </c>
      <c r="J3" s="27">
        <v>0.5</v>
      </c>
      <c r="K3" s="23">
        <v>0.6</v>
      </c>
      <c r="L3" s="14"/>
    </row>
    <row r="4" spans="1:12" ht="24.75" customHeight="1">
      <c r="A4" s="2" t="s">
        <v>14</v>
      </c>
      <c r="B4" s="3"/>
      <c r="C4" s="3"/>
      <c r="D4" s="3"/>
      <c r="E4" s="3"/>
      <c r="F4" s="5">
        <f>SUM(F5:F8)</f>
        <v>13</v>
      </c>
      <c r="G4" s="5">
        <f>SUM(G5:G8)</f>
        <v>14</v>
      </c>
      <c r="H4" s="19"/>
      <c r="I4" s="11"/>
      <c r="J4" s="28"/>
      <c r="K4" s="24"/>
      <c r="L4" s="15"/>
    </row>
    <row r="5" spans="1:12" ht="24.75" customHeight="1" outlineLevel="1">
      <c r="A5" s="39" t="s">
        <v>84</v>
      </c>
      <c r="B5" s="1">
        <v>2300</v>
      </c>
      <c r="C5" s="1">
        <v>800</v>
      </c>
      <c r="D5" s="1" t="s">
        <v>81</v>
      </c>
      <c r="E5" s="1" t="s">
        <v>151</v>
      </c>
      <c r="F5" s="6"/>
      <c r="G5" s="6">
        <v>1</v>
      </c>
      <c r="H5" s="20">
        <v>10806</v>
      </c>
      <c r="I5" s="12">
        <f t="shared" ref="I5" si="0">H5*(1-$I$3)</f>
        <v>6483.5999999999995</v>
      </c>
      <c r="J5" s="29">
        <f>H5*(1-$J$3)</f>
        <v>5403</v>
      </c>
      <c r="K5" s="25">
        <f>H5*(1-$K$3)</f>
        <v>4322.4000000000005</v>
      </c>
      <c r="L5" s="16"/>
    </row>
    <row r="6" spans="1:12" ht="24.75" customHeight="1" outlineLevel="1">
      <c r="A6" s="39" t="s">
        <v>84</v>
      </c>
      <c r="B6" s="1">
        <v>2000</v>
      </c>
      <c r="C6" s="1">
        <v>600</v>
      </c>
      <c r="D6" s="1" t="s">
        <v>81</v>
      </c>
      <c r="E6" s="1" t="s">
        <v>82</v>
      </c>
      <c r="F6" s="6">
        <v>4</v>
      </c>
      <c r="G6" s="6">
        <v>2</v>
      </c>
      <c r="H6" s="20">
        <v>8312</v>
      </c>
      <c r="I6" s="12">
        <f t="shared" ref="I6:I11" si="1">H6*(1-$I$3)</f>
        <v>4987.2</v>
      </c>
      <c r="J6" s="29" t="s">
        <v>141</v>
      </c>
      <c r="K6" s="25" t="s">
        <v>141</v>
      </c>
      <c r="L6" s="16"/>
    </row>
    <row r="7" spans="1:12" ht="24.75" customHeight="1" outlineLevel="1">
      <c r="A7" s="39" t="s">
        <v>84</v>
      </c>
      <c r="B7" s="1">
        <v>2000</v>
      </c>
      <c r="C7" s="1">
        <v>700</v>
      </c>
      <c r="D7" s="1" t="s">
        <v>81</v>
      </c>
      <c r="E7" s="1" t="s">
        <v>83</v>
      </c>
      <c r="F7" s="6">
        <v>4</v>
      </c>
      <c r="G7" s="6">
        <v>3</v>
      </c>
      <c r="H7" s="20">
        <v>8312</v>
      </c>
      <c r="I7" s="12">
        <f t="shared" si="1"/>
        <v>4987.2</v>
      </c>
      <c r="J7" s="29" t="s">
        <v>141</v>
      </c>
      <c r="K7" s="25" t="s">
        <v>141</v>
      </c>
      <c r="L7" s="16"/>
    </row>
    <row r="8" spans="1:12" ht="24.75" customHeight="1" outlineLevel="1">
      <c r="A8" s="39" t="s">
        <v>84</v>
      </c>
      <c r="B8" s="1">
        <v>2000</v>
      </c>
      <c r="C8" s="1">
        <v>800</v>
      </c>
      <c r="D8" s="1" t="s">
        <v>81</v>
      </c>
      <c r="E8" s="1" t="s">
        <v>82</v>
      </c>
      <c r="F8" s="6">
        <v>5</v>
      </c>
      <c r="G8" s="6">
        <v>8</v>
      </c>
      <c r="H8" s="20">
        <v>8312</v>
      </c>
      <c r="I8" s="12">
        <f t="shared" si="1"/>
        <v>4987.2</v>
      </c>
      <c r="J8" s="29" t="s">
        <v>141</v>
      </c>
      <c r="K8" s="25" t="s">
        <v>141</v>
      </c>
      <c r="L8" s="16"/>
    </row>
    <row r="9" spans="1:12" ht="32.25" customHeight="1" outlineLevel="1">
      <c r="A9" s="39" t="s">
        <v>148</v>
      </c>
      <c r="B9" s="1" t="s">
        <v>156</v>
      </c>
      <c r="C9" s="1" t="s">
        <v>149</v>
      </c>
      <c r="D9" s="1"/>
      <c r="E9" s="1" t="s">
        <v>150</v>
      </c>
      <c r="F9" s="6"/>
      <c r="G9" s="6">
        <v>10</v>
      </c>
      <c r="H9" s="20">
        <v>8696</v>
      </c>
      <c r="I9" s="12">
        <f t="shared" si="1"/>
        <v>5217.5999999999995</v>
      </c>
      <c r="J9" s="29" t="s">
        <v>141</v>
      </c>
      <c r="K9" s="25" t="s">
        <v>141</v>
      </c>
      <c r="L9" s="16"/>
    </row>
    <row r="10" spans="1:12" ht="24.75" customHeight="1" outlineLevel="1">
      <c r="A10" s="39" t="s">
        <v>152</v>
      </c>
      <c r="B10" s="1">
        <v>2100</v>
      </c>
      <c r="C10" s="1">
        <v>700</v>
      </c>
      <c r="D10" s="1"/>
      <c r="E10" s="1" t="s">
        <v>154</v>
      </c>
      <c r="F10" s="6"/>
      <c r="G10" s="6">
        <v>0</v>
      </c>
      <c r="H10" s="20">
        <v>8696</v>
      </c>
      <c r="I10" s="12">
        <f t="shared" si="1"/>
        <v>5217.5999999999995</v>
      </c>
      <c r="J10" s="29">
        <f t="shared" ref="J10:J11" si="2">H10*(1-$J$3)</f>
        <v>4348</v>
      </c>
      <c r="K10" s="25">
        <f t="shared" ref="K10:K11" si="3">H10*(1-$K$3)</f>
        <v>3478.4</v>
      </c>
      <c r="L10" s="16"/>
    </row>
    <row r="11" spans="1:12" ht="24.75" customHeight="1" outlineLevel="1">
      <c r="A11" s="39" t="s">
        <v>153</v>
      </c>
      <c r="B11" s="1">
        <v>2300</v>
      </c>
      <c r="C11" s="1">
        <v>800</v>
      </c>
      <c r="D11" s="1"/>
      <c r="E11" s="1" t="s">
        <v>155</v>
      </c>
      <c r="F11" s="6"/>
      <c r="G11" s="6">
        <v>1</v>
      </c>
      <c r="H11" s="20">
        <v>8983</v>
      </c>
      <c r="I11" s="12">
        <f t="shared" si="1"/>
        <v>5389.8</v>
      </c>
      <c r="J11" s="29">
        <f t="shared" si="2"/>
        <v>4491.5</v>
      </c>
      <c r="K11" s="25">
        <f t="shared" si="3"/>
        <v>3593.2000000000003</v>
      </c>
      <c r="L11" s="16"/>
    </row>
    <row r="12" spans="1:12" ht="24.75" customHeight="1">
      <c r="A12" s="2" t="s">
        <v>12</v>
      </c>
      <c r="B12" s="3"/>
      <c r="C12" s="3"/>
      <c r="D12" s="3"/>
      <c r="E12" s="3"/>
      <c r="F12" s="5"/>
      <c r="G12" s="5">
        <f>SUM(G13:G17)</f>
        <v>8</v>
      </c>
      <c r="H12" s="19"/>
      <c r="I12" s="11"/>
      <c r="J12" s="28"/>
      <c r="K12" s="24"/>
      <c r="L12" s="15"/>
    </row>
    <row r="13" spans="1:12" ht="24.75" customHeight="1" outlineLevel="1">
      <c r="A13" s="38" t="s">
        <v>73</v>
      </c>
      <c r="B13" s="1">
        <v>2000</v>
      </c>
      <c r="C13" s="1">
        <v>800</v>
      </c>
      <c r="D13" s="1" t="s">
        <v>62</v>
      </c>
      <c r="E13" s="1"/>
      <c r="F13" s="6"/>
      <c r="G13" s="6">
        <v>1</v>
      </c>
      <c r="H13" s="20">
        <v>13283</v>
      </c>
      <c r="I13" s="12">
        <f>H13*(1-$I$3)</f>
        <v>7969.7999999999993</v>
      </c>
      <c r="J13" s="29">
        <f>H13*(1-$J$3)</f>
        <v>6641.5</v>
      </c>
      <c r="K13" s="25">
        <f>H13*(1-$K$3)</f>
        <v>5313.2000000000007</v>
      </c>
      <c r="L13" s="22">
        <f>(J13-K13)/K13</f>
        <v>0.24999999999999983</v>
      </c>
    </row>
    <row r="14" spans="1:12" ht="24.75" customHeight="1" outlineLevel="1">
      <c r="A14" s="38" t="s">
        <v>74</v>
      </c>
      <c r="B14" s="1">
        <v>2000</v>
      </c>
      <c r="C14" s="1">
        <v>700</v>
      </c>
      <c r="D14" s="1" t="s">
        <v>128</v>
      </c>
      <c r="E14" s="1" t="s">
        <v>129</v>
      </c>
      <c r="F14" s="6"/>
      <c r="G14" s="6">
        <v>4</v>
      </c>
      <c r="H14" s="20">
        <v>8726</v>
      </c>
      <c r="I14" s="12">
        <f>H14*(1-$I$3)</f>
        <v>5235.5999999999995</v>
      </c>
      <c r="J14" s="29">
        <f t="shared" ref="J14" si="4">H14*(1-$J$3)</f>
        <v>4363</v>
      </c>
      <c r="K14" s="25">
        <f t="shared" ref="K14" si="5">H14*(1-$K$3)</f>
        <v>3490.4</v>
      </c>
      <c r="L14" s="22"/>
    </row>
    <row r="15" spans="1:12" ht="24.75" customHeight="1" outlineLevel="1">
      <c r="A15" s="38" t="s">
        <v>74</v>
      </c>
      <c r="B15" s="1">
        <v>2000</v>
      </c>
      <c r="C15" s="1">
        <v>800</v>
      </c>
      <c r="D15" s="1" t="s">
        <v>79</v>
      </c>
      <c r="E15" s="1" t="s">
        <v>80</v>
      </c>
      <c r="F15" s="6"/>
      <c r="G15" s="6">
        <v>1</v>
      </c>
      <c r="H15" s="20">
        <f>7933*1.05</f>
        <v>8329.65</v>
      </c>
      <c r="I15" s="12">
        <f>H15*(1-$I$3)</f>
        <v>4997.79</v>
      </c>
      <c r="J15" s="29">
        <f t="shared" ref="J15:J18" si="6">H15*(1-$J$3)</f>
        <v>4164.8249999999998</v>
      </c>
      <c r="K15" s="25">
        <f t="shared" ref="K15:K18" si="7">H15*(1-$K$3)</f>
        <v>3331.86</v>
      </c>
      <c r="L15" s="22">
        <f t="shared" ref="L15:L84" si="8">(J15-K15)/K15</f>
        <v>0.24999999999999989</v>
      </c>
    </row>
    <row r="16" spans="1:12" ht="24.75" customHeight="1" outlineLevel="1">
      <c r="A16" s="38" t="s">
        <v>130</v>
      </c>
      <c r="B16" s="1">
        <v>1900</v>
      </c>
      <c r="C16" s="1">
        <v>800</v>
      </c>
      <c r="D16" s="1" t="s">
        <v>131</v>
      </c>
      <c r="E16" s="1" t="s">
        <v>80</v>
      </c>
      <c r="F16" s="6"/>
      <c r="G16" s="6">
        <v>1</v>
      </c>
      <c r="H16" s="20">
        <v>8183</v>
      </c>
      <c r="I16" s="12">
        <f>H16*(1-$I$3)</f>
        <v>4909.8</v>
      </c>
      <c r="J16" s="29">
        <f t="shared" ref="J16" si="9">H16*(1-$J$3)</f>
        <v>4091.5</v>
      </c>
      <c r="K16" s="25">
        <f t="shared" ref="K16" si="10">H16*(1-$K$3)</f>
        <v>3273.2000000000003</v>
      </c>
      <c r="L16" s="22"/>
    </row>
    <row r="17" spans="1:12" ht="24.75" customHeight="1" outlineLevel="1">
      <c r="A17" s="38" t="s">
        <v>85</v>
      </c>
      <c r="B17" s="1">
        <v>2100</v>
      </c>
      <c r="C17" s="1" t="s">
        <v>54</v>
      </c>
      <c r="D17" s="1" t="s">
        <v>37</v>
      </c>
      <c r="E17" s="1" t="s">
        <v>86</v>
      </c>
      <c r="F17" s="6"/>
      <c r="G17" s="6">
        <v>1</v>
      </c>
      <c r="H17" s="20">
        <f>14046*1.5</f>
        <v>21069</v>
      </c>
      <c r="I17" s="12">
        <f>H17*(1-$I$3)</f>
        <v>12641.4</v>
      </c>
      <c r="J17" s="29">
        <f t="shared" si="6"/>
        <v>10534.5</v>
      </c>
      <c r="K17" s="25">
        <f t="shared" si="7"/>
        <v>8427.6</v>
      </c>
      <c r="L17" s="22">
        <f t="shared" si="8"/>
        <v>0.24999999999999994</v>
      </c>
    </row>
    <row r="18" spans="1:12" ht="24.75" customHeight="1" outlineLevel="1">
      <c r="A18" s="38" t="s">
        <v>157</v>
      </c>
      <c r="B18" s="1">
        <v>2300</v>
      </c>
      <c r="C18" s="1">
        <v>800</v>
      </c>
      <c r="D18" s="1" t="s">
        <v>158</v>
      </c>
      <c r="E18" s="1" t="s">
        <v>159</v>
      </c>
      <c r="F18" s="6"/>
      <c r="G18" s="6">
        <v>1</v>
      </c>
      <c r="H18" s="20">
        <v>25020</v>
      </c>
      <c r="I18" s="12"/>
      <c r="J18" s="29">
        <f t="shared" si="6"/>
        <v>12510</v>
      </c>
      <c r="K18" s="25">
        <f t="shared" si="7"/>
        <v>10008</v>
      </c>
      <c r="L18" s="22"/>
    </row>
    <row r="19" spans="1:12" ht="24.75" customHeight="1">
      <c r="A19" s="2" t="s">
        <v>13</v>
      </c>
      <c r="B19" s="3"/>
      <c r="C19" s="3"/>
      <c r="D19" s="3"/>
      <c r="E19" s="3"/>
      <c r="F19" s="5"/>
      <c r="G19" s="5">
        <f>SUM(G20:G21)</f>
        <v>2</v>
      </c>
      <c r="H19" s="19"/>
      <c r="I19" s="11"/>
      <c r="J19" s="28"/>
      <c r="K19" s="24"/>
      <c r="L19" s="15"/>
    </row>
    <row r="20" spans="1:12" ht="24.75" customHeight="1" outlineLevel="1">
      <c r="A20" s="38" t="s">
        <v>75</v>
      </c>
      <c r="B20" s="1">
        <v>2000</v>
      </c>
      <c r="C20" s="1">
        <v>600</v>
      </c>
      <c r="D20" s="1" t="s">
        <v>37</v>
      </c>
      <c r="E20" s="1" t="s">
        <v>77</v>
      </c>
      <c r="F20" s="6"/>
      <c r="G20" s="6">
        <v>1</v>
      </c>
      <c r="H20" s="20">
        <v>12179</v>
      </c>
      <c r="I20" s="12">
        <f>H20*(1-$I$3)</f>
        <v>7307.4</v>
      </c>
      <c r="J20" s="29">
        <f t="shared" ref="J20:J21" si="11">H20*(1-$J$3)</f>
        <v>6089.5</v>
      </c>
      <c r="K20" s="25">
        <f t="shared" ref="K20:K21" si="12">H20*(1-$K$3)</f>
        <v>4871.6000000000004</v>
      </c>
      <c r="L20" s="22">
        <f t="shared" si="8"/>
        <v>0.24999999999999992</v>
      </c>
    </row>
    <row r="21" spans="1:12" ht="24.75" customHeight="1" outlineLevel="1">
      <c r="A21" s="38" t="s">
        <v>75</v>
      </c>
      <c r="B21" s="1">
        <v>2000</v>
      </c>
      <c r="C21" s="1">
        <v>800</v>
      </c>
      <c r="D21" s="1" t="s">
        <v>76</v>
      </c>
      <c r="E21" s="1" t="s">
        <v>78</v>
      </c>
      <c r="F21" s="6"/>
      <c r="G21" s="6">
        <v>1</v>
      </c>
      <c r="H21" s="20">
        <v>12179</v>
      </c>
      <c r="I21" s="12">
        <f>H21*(1-$I$3)</f>
        <v>7307.4</v>
      </c>
      <c r="J21" s="29">
        <f t="shared" si="11"/>
        <v>6089.5</v>
      </c>
      <c r="K21" s="25">
        <f t="shared" si="12"/>
        <v>4871.6000000000004</v>
      </c>
      <c r="L21" s="22">
        <f t="shared" si="8"/>
        <v>0.24999999999999992</v>
      </c>
    </row>
    <row r="22" spans="1:12" ht="24.75" customHeight="1">
      <c r="A22" s="2" t="s">
        <v>4</v>
      </c>
      <c r="B22" s="3"/>
      <c r="C22" s="3"/>
      <c r="D22" s="3"/>
      <c r="E22" s="3"/>
      <c r="F22" s="5"/>
      <c r="G22" s="5">
        <f>SUM(G24)</f>
        <v>1</v>
      </c>
      <c r="H22" s="19"/>
      <c r="I22" s="11"/>
      <c r="J22" s="28"/>
      <c r="K22" s="24"/>
      <c r="L22" s="15"/>
    </row>
    <row r="23" spans="1:12" ht="24.75" customHeight="1">
      <c r="A23" s="39" t="s">
        <v>160</v>
      </c>
      <c r="B23" s="1">
        <v>2100</v>
      </c>
      <c r="C23" s="1">
        <v>800</v>
      </c>
      <c r="D23" s="1" t="s">
        <v>62</v>
      </c>
      <c r="E23" s="1" t="s">
        <v>141</v>
      </c>
      <c r="F23" s="6"/>
      <c r="G23" s="6">
        <v>1</v>
      </c>
      <c r="H23" s="20">
        <v>29380</v>
      </c>
      <c r="I23" s="12">
        <f>H23*(1-$I$3)</f>
        <v>17628</v>
      </c>
      <c r="J23" s="29">
        <f>H23*(1-$J$3)</f>
        <v>14690</v>
      </c>
      <c r="K23" s="25">
        <f>H23*(1-$K$3)</f>
        <v>11752</v>
      </c>
      <c r="L23" s="15"/>
    </row>
    <row r="24" spans="1:12" ht="24.75" customHeight="1" outlineLevel="1">
      <c r="A24" s="39" t="s">
        <v>71</v>
      </c>
      <c r="B24" s="1">
        <v>2400</v>
      </c>
      <c r="C24" s="1">
        <v>800</v>
      </c>
      <c r="D24" s="1" t="s">
        <v>62</v>
      </c>
      <c r="E24" s="1" t="s">
        <v>72</v>
      </c>
      <c r="F24" s="6"/>
      <c r="G24" s="6">
        <v>1</v>
      </c>
      <c r="H24" s="20">
        <f>29380*1.25</f>
        <v>36725</v>
      </c>
      <c r="I24" s="12">
        <f>H24*(1-$I$3)</f>
        <v>22035</v>
      </c>
      <c r="J24" s="29">
        <f>H24*(1-$J$3)</f>
        <v>18362.5</v>
      </c>
      <c r="K24" s="25">
        <f>H24*(1-$K$3)</f>
        <v>14690</v>
      </c>
      <c r="L24" s="22">
        <f t="shared" si="8"/>
        <v>0.25</v>
      </c>
    </row>
    <row r="25" spans="1:12" ht="24.75" customHeight="1">
      <c r="A25" s="2" t="s">
        <v>94</v>
      </c>
      <c r="B25" s="3"/>
      <c r="C25" s="3"/>
      <c r="D25" s="3"/>
      <c r="E25" s="3"/>
      <c r="F25" s="5">
        <v>2</v>
      </c>
      <c r="G25" s="5">
        <f>SUM(G26:G37)</f>
        <v>22</v>
      </c>
      <c r="H25" s="19"/>
      <c r="I25" s="11"/>
      <c r="J25" s="28"/>
      <c r="K25" s="24"/>
      <c r="L25" s="15"/>
    </row>
    <row r="26" spans="1:12" ht="24.75" customHeight="1" outlineLevel="1">
      <c r="A26" s="38" t="s">
        <v>10</v>
      </c>
      <c r="B26" s="1">
        <v>2000</v>
      </c>
      <c r="C26" s="1">
        <v>600</v>
      </c>
      <c r="D26" s="1" t="s">
        <v>37</v>
      </c>
      <c r="E26" s="1" t="s">
        <v>87</v>
      </c>
      <c r="F26" s="6"/>
      <c r="G26" s="6">
        <v>2</v>
      </c>
      <c r="H26" s="20">
        <f>14315+450</f>
        <v>14765</v>
      </c>
      <c r="I26" s="12">
        <f t="shared" ref="I26:I37" si="13">H26*(1-$I$3)</f>
        <v>8859</v>
      </c>
      <c r="J26" s="29">
        <f t="shared" ref="J26:J37" si="14">H26*(1-$J$3)</f>
        <v>7382.5</v>
      </c>
      <c r="K26" s="25">
        <f t="shared" ref="K26:K37" si="15">H26*(1-$K$3)</f>
        <v>5906</v>
      </c>
      <c r="L26" s="22">
        <f t="shared" si="8"/>
        <v>0.25</v>
      </c>
    </row>
    <row r="27" spans="1:12" ht="24.75" customHeight="1" outlineLevel="1">
      <c r="A27" s="38" t="s">
        <v>10</v>
      </c>
      <c r="B27" s="1">
        <v>2000</v>
      </c>
      <c r="C27" s="1">
        <v>800</v>
      </c>
      <c r="D27" s="1" t="s">
        <v>37</v>
      </c>
      <c r="E27" s="1" t="s">
        <v>88</v>
      </c>
      <c r="F27" s="6"/>
      <c r="G27" s="6">
        <v>1</v>
      </c>
      <c r="H27" s="20">
        <v>14315</v>
      </c>
      <c r="I27" s="12">
        <f t="shared" si="13"/>
        <v>8589</v>
      </c>
      <c r="J27" s="29">
        <f t="shared" si="14"/>
        <v>7157.5</v>
      </c>
      <c r="K27" s="25">
        <f t="shared" si="15"/>
        <v>5726</v>
      </c>
      <c r="L27" s="22">
        <f t="shared" si="8"/>
        <v>0.25</v>
      </c>
    </row>
    <row r="28" spans="1:12" ht="24.75" customHeight="1" outlineLevel="1">
      <c r="A28" s="38" t="s">
        <v>10</v>
      </c>
      <c r="B28" s="1">
        <v>2000</v>
      </c>
      <c r="C28" s="1">
        <v>800</v>
      </c>
      <c r="D28" s="1" t="s">
        <v>37</v>
      </c>
      <c r="E28" s="1" t="s">
        <v>87</v>
      </c>
      <c r="F28" s="6"/>
      <c r="G28" s="6">
        <v>2</v>
      </c>
      <c r="H28" s="20">
        <f>14315+450</f>
        <v>14765</v>
      </c>
      <c r="I28" s="12">
        <f t="shared" si="13"/>
        <v>8859</v>
      </c>
      <c r="J28" s="29">
        <f t="shared" si="14"/>
        <v>7382.5</v>
      </c>
      <c r="K28" s="25">
        <f t="shared" si="15"/>
        <v>5906</v>
      </c>
      <c r="L28" s="22">
        <f t="shared" si="8"/>
        <v>0.25</v>
      </c>
    </row>
    <row r="29" spans="1:12" ht="24.75" customHeight="1" outlineLevel="1">
      <c r="A29" s="38" t="s">
        <v>11</v>
      </c>
      <c r="B29" s="1">
        <v>2000</v>
      </c>
      <c r="C29" s="1">
        <v>700</v>
      </c>
      <c r="D29" s="1" t="s">
        <v>20</v>
      </c>
      <c r="E29" s="1" t="s">
        <v>91</v>
      </c>
      <c r="F29" s="6"/>
      <c r="G29" s="6">
        <v>1</v>
      </c>
      <c r="H29" s="20">
        <v>15461</v>
      </c>
      <c r="I29" s="12">
        <f t="shared" si="13"/>
        <v>9276.6</v>
      </c>
      <c r="J29" s="29">
        <f t="shared" si="14"/>
        <v>7730.5</v>
      </c>
      <c r="K29" s="25">
        <f t="shared" si="15"/>
        <v>6184.4000000000005</v>
      </c>
      <c r="L29" s="22">
        <f t="shared" si="8"/>
        <v>0.24999999999999989</v>
      </c>
    </row>
    <row r="30" spans="1:12" ht="24.75" customHeight="1" outlineLevel="1">
      <c r="A30" s="38" t="s">
        <v>11</v>
      </c>
      <c r="B30" s="1">
        <v>2000</v>
      </c>
      <c r="C30" s="1">
        <v>600</v>
      </c>
      <c r="D30" s="1" t="s">
        <v>89</v>
      </c>
      <c r="E30" s="1" t="s">
        <v>92</v>
      </c>
      <c r="F30" s="6">
        <v>2</v>
      </c>
      <c r="G30" s="6">
        <v>4</v>
      </c>
      <c r="H30" s="20">
        <v>14315</v>
      </c>
      <c r="I30" s="12">
        <f t="shared" si="13"/>
        <v>8589</v>
      </c>
      <c r="J30" s="29">
        <f t="shared" si="14"/>
        <v>7157.5</v>
      </c>
      <c r="K30" s="25">
        <f t="shared" si="15"/>
        <v>5726</v>
      </c>
      <c r="L30" s="22">
        <f t="shared" si="8"/>
        <v>0.25</v>
      </c>
    </row>
    <row r="31" spans="1:12" ht="24.75" customHeight="1" outlineLevel="1">
      <c r="A31" s="38" t="s">
        <v>11</v>
      </c>
      <c r="B31" s="1">
        <v>2000</v>
      </c>
      <c r="C31" s="1">
        <v>800</v>
      </c>
      <c r="D31" s="1" t="s">
        <v>89</v>
      </c>
      <c r="E31" s="1" t="s">
        <v>92</v>
      </c>
      <c r="F31" s="6"/>
      <c r="G31" s="6">
        <v>4</v>
      </c>
      <c r="H31" s="20">
        <v>14315</v>
      </c>
      <c r="I31" s="12">
        <f t="shared" si="13"/>
        <v>8589</v>
      </c>
      <c r="J31" s="29">
        <f t="shared" si="14"/>
        <v>7157.5</v>
      </c>
      <c r="K31" s="25">
        <f t="shared" si="15"/>
        <v>5726</v>
      </c>
      <c r="L31" s="22">
        <f t="shared" si="8"/>
        <v>0.25</v>
      </c>
    </row>
    <row r="32" spans="1:12" ht="24.75" customHeight="1" outlineLevel="1">
      <c r="A32" s="38" t="s">
        <v>11</v>
      </c>
      <c r="B32" s="1">
        <v>2000</v>
      </c>
      <c r="C32" s="1">
        <v>800</v>
      </c>
      <c r="D32" s="1" t="s">
        <v>90</v>
      </c>
      <c r="E32" s="1" t="s">
        <v>92</v>
      </c>
      <c r="F32" s="6"/>
      <c r="G32" s="6">
        <v>1</v>
      </c>
      <c r="H32" s="20">
        <v>12884</v>
      </c>
      <c r="I32" s="12">
        <f t="shared" si="13"/>
        <v>7730.4</v>
      </c>
      <c r="J32" s="29">
        <f t="shared" si="14"/>
        <v>6442</v>
      </c>
      <c r="K32" s="25">
        <f t="shared" si="15"/>
        <v>5153.6000000000004</v>
      </c>
      <c r="L32" s="22">
        <f t="shared" si="8"/>
        <v>0.24999999999999992</v>
      </c>
    </row>
    <row r="33" spans="1:12" ht="24.75" customHeight="1" outlineLevel="1">
      <c r="A33" s="38" t="s">
        <v>122</v>
      </c>
      <c r="B33" s="1">
        <v>2000</v>
      </c>
      <c r="C33" s="1">
        <v>700</v>
      </c>
      <c r="D33" s="1" t="s">
        <v>123</v>
      </c>
      <c r="E33" s="1" t="s">
        <v>124</v>
      </c>
      <c r="F33" s="6"/>
      <c r="G33" s="6">
        <v>2</v>
      </c>
      <c r="H33" s="20">
        <v>5961</v>
      </c>
      <c r="I33" s="12">
        <f t="shared" si="13"/>
        <v>3576.6</v>
      </c>
      <c r="J33" s="29">
        <f t="shared" si="14"/>
        <v>2980.5</v>
      </c>
      <c r="K33" s="25">
        <f t="shared" si="15"/>
        <v>2384.4</v>
      </c>
      <c r="L33" s="22">
        <f t="shared" si="8"/>
        <v>0.24999999999999994</v>
      </c>
    </row>
    <row r="34" spans="1:12" ht="24.75" customHeight="1" outlineLevel="1">
      <c r="A34" s="38" t="s">
        <v>122</v>
      </c>
      <c r="B34" s="1">
        <v>2000</v>
      </c>
      <c r="C34" s="1">
        <v>800</v>
      </c>
      <c r="D34" s="1" t="s">
        <v>123</v>
      </c>
      <c r="E34" s="1" t="s">
        <v>124</v>
      </c>
      <c r="F34" s="6"/>
      <c r="G34" s="6">
        <v>1</v>
      </c>
      <c r="H34" s="20">
        <v>5961</v>
      </c>
      <c r="I34" s="12">
        <f t="shared" si="13"/>
        <v>3576.6</v>
      </c>
      <c r="J34" s="29">
        <f t="shared" si="14"/>
        <v>2980.5</v>
      </c>
      <c r="K34" s="25">
        <f t="shared" si="15"/>
        <v>2384.4</v>
      </c>
      <c r="L34" s="22">
        <f t="shared" si="8"/>
        <v>0.24999999999999994</v>
      </c>
    </row>
    <row r="35" spans="1:12" ht="24.75" customHeight="1" outlineLevel="1">
      <c r="A35" s="38" t="s">
        <v>122</v>
      </c>
      <c r="B35" s="1">
        <v>2000</v>
      </c>
      <c r="C35" s="1">
        <v>900</v>
      </c>
      <c r="D35" s="1" t="s">
        <v>123</v>
      </c>
      <c r="E35" s="1" t="s">
        <v>124</v>
      </c>
      <c r="F35" s="6"/>
      <c r="G35" s="6">
        <v>2</v>
      </c>
      <c r="H35" s="20">
        <v>5961</v>
      </c>
      <c r="I35" s="12">
        <f t="shared" si="13"/>
        <v>3576.6</v>
      </c>
      <c r="J35" s="29">
        <f t="shared" si="14"/>
        <v>2980.5</v>
      </c>
      <c r="K35" s="25">
        <f t="shared" si="15"/>
        <v>2384.4</v>
      </c>
      <c r="L35" s="22">
        <f t="shared" si="8"/>
        <v>0.24999999999999994</v>
      </c>
    </row>
    <row r="36" spans="1:12" ht="24.75" customHeight="1" outlineLevel="1">
      <c r="A36" s="38" t="s">
        <v>125</v>
      </c>
      <c r="B36" s="1">
        <v>2000</v>
      </c>
      <c r="C36" s="1">
        <v>600</v>
      </c>
      <c r="D36" s="1" t="s">
        <v>126</v>
      </c>
      <c r="E36" s="1" t="s">
        <v>127</v>
      </c>
      <c r="F36" s="6"/>
      <c r="G36" s="6">
        <v>1</v>
      </c>
      <c r="H36" s="20">
        <v>9185</v>
      </c>
      <c r="I36" s="12">
        <f t="shared" si="13"/>
        <v>5511</v>
      </c>
      <c r="J36" s="29">
        <f t="shared" si="14"/>
        <v>4592.5</v>
      </c>
      <c r="K36" s="25">
        <f t="shared" si="15"/>
        <v>3674</v>
      </c>
      <c r="L36" s="22">
        <f t="shared" si="8"/>
        <v>0.25</v>
      </c>
    </row>
    <row r="37" spans="1:12" ht="24.75" customHeight="1" outlineLevel="1">
      <c r="A37" s="38" t="s">
        <v>125</v>
      </c>
      <c r="B37" s="1">
        <v>2000</v>
      </c>
      <c r="C37" s="1">
        <v>800</v>
      </c>
      <c r="D37" s="1" t="s">
        <v>126</v>
      </c>
      <c r="E37" s="1" t="s">
        <v>127</v>
      </c>
      <c r="F37" s="6"/>
      <c r="G37" s="6">
        <v>1</v>
      </c>
      <c r="H37" s="20">
        <v>9185</v>
      </c>
      <c r="I37" s="12">
        <f t="shared" si="13"/>
        <v>5511</v>
      </c>
      <c r="J37" s="29">
        <f t="shared" si="14"/>
        <v>4592.5</v>
      </c>
      <c r="K37" s="25">
        <f t="shared" si="15"/>
        <v>3674</v>
      </c>
      <c r="L37" s="22">
        <f t="shared" si="8"/>
        <v>0.25</v>
      </c>
    </row>
    <row r="38" spans="1:12" ht="24.75" customHeight="1">
      <c r="A38" s="2" t="s">
        <v>8</v>
      </c>
      <c r="B38" s="3"/>
      <c r="C38" s="3"/>
      <c r="D38" s="3"/>
      <c r="E38" s="3"/>
      <c r="F38" s="5">
        <v>1</v>
      </c>
      <c r="G38" s="5">
        <f>SUM(G39:G67)</f>
        <v>63</v>
      </c>
      <c r="H38" s="19"/>
      <c r="I38" s="11"/>
      <c r="J38" s="28"/>
      <c r="K38" s="24"/>
      <c r="L38" s="15"/>
    </row>
    <row r="39" spans="1:12" ht="24.75" customHeight="1" outlineLevel="1">
      <c r="A39" s="38" t="s">
        <v>49</v>
      </c>
      <c r="B39" s="1">
        <v>2000</v>
      </c>
      <c r="C39" s="1">
        <v>700</v>
      </c>
      <c r="D39" s="1" t="s">
        <v>116</v>
      </c>
      <c r="E39" s="1" t="s">
        <v>117</v>
      </c>
      <c r="F39" s="6"/>
      <c r="G39" s="6">
        <v>2</v>
      </c>
      <c r="H39" s="20">
        <v>12994</v>
      </c>
      <c r="I39" s="12"/>
      <c r="J39" s="29">
        <f t="shared" ref="J39:J67" si="16">H39*(1-$J$3)</f>
        <v>6497</v>
      </c>
      <c r="K39" s="25">
        <f t="shared" ref="K39:K67" si="17">H39*(1-$K$3)</f>
        <v>5197.6000000000004</v>
      </c>
      <c r="L39" s="22"/>
    </row>
    <row r="40" spans="1:12" ht="26.25" customHeight="1" outlineLevel="1">
      <c r="A40" s="38" t="s">
        <v>50</v>
      </c>
      <c r="B40" s="1">
        <v>2000</v>
      </c>
      <c r="C40" s="1">
        <v>800</v>
      </c>
      <c r="D40" s="1" t="s">
        <v>116</v>
      </c>
      <c r="E40" s="1" t="s">
        <v>118</v>
      </c>
      <c r="F40" s="6"/>
      <c r="G40" s="6">
        <v>2</v>
      </c>
      <c r="H40" s="20">
        <v>17744</v>
      </c>
      <c r="I40" s="12"/>
      <c r="J40" s="29">
        <f t="shared" si="16"/>
        <v>8872</v>
      </c>
      <c r="K40" s="25">
        <f t="shared" si="17"/>
        <v>7097.6</v>
      </c>
      <c r="L40" s="22"/>
    </row>
    <row r="41" spans="1:12" ht="24.75" customHeight="1" outlineLevel="1">
      <c r="A41" s="38" t="s">
        <v>49</v>
      </c>
      <c r="B41" s="1">
        <v>2000</v>
      </c>
      <c r="C41" s="1">
        <v>700</v>
      </c>
      <c r="D41" s="1" t="s">
        <v>62</v>
      </c>
      <c r="E41" s="1" t="s">
        <v>117</v>
      </c>
      <c r="F41" s="6"/>
      <c r="G41" s="6">
        <v>1</v>
      </c>
      <c r="H41" s="20">
        <v>14020</v>
      </c>
      <c r="I41" s="12"/>
      <c r="J41" s="29">
        <f t="shared" si="16"/>
        <v>7010</v>
      </c>
      <c r="K41" s="25">
        <f t="shared" si="17"/>
        <v>5608</v>
      </c>
      <c r="L41" s="22"/>
    </row>
    <row r="42" spans="1:12" ht="24.75" customHeight="1" outlineLevel="1">
      <c r="A42" s="38" t="s">
        <v>49</v>
      </c>
      <c r="B42" s="1">
        <v>2000</v>
      </c>
      <c r="C42" s="1">
        <v>600</v>
      </c>
      <c r="D42" s="1" t="s">
        <v>51</v>
      </c>
      <c r="E42" s="1"/>
      <c r="F42" s="6"/>
      <c r="G42" s="6">
        <v>1</v>
      </c>
      <c r="H42" s="20">
        <v>13099</v>
      </c>
      <c r="I42" s="12"/>
      <c r="J42" s="29">
        <f>H42*(1-$J$3)</f>
        <v>6549.5</v>
      </c>
      <c r="K42" s="25">
        <f>H42*(1-$K$3)</f>
        <v>5239.6000000000004</v>
      </c>
      <c r="L42" s="22"/>
    </row>
    <row r="43" spans="1:12" ht="24.75" customHeight="1" outlineLevel="1">
      <c r="A43" s="38" t="s">
        <v>50</v>
      </c>
      <c r="B43" s="1">
        <v>2000</v>
      </c>
      <c r="C43" s="1">
        <v>600</v>
      </c>
      <c r="D43" s="1" t="s">
        <v>51</v>
      </c>
      <c r="E43" s="1" t="s">
        <v>57</v>
      </c>
      <c r="F43" s="6"/>
      <c r="G43" s="6">
        <v>5</v>
      </c>
      <c r="H43" s="20">
        <f>13099+4750+600</f>
        <v>18449</v>
      </c>
      <c r="I43" s="12">
        <f>H43*(1-$I$3)</f>
        <v>11069.4</v>
      </c>
      <c r="J43" s="29">
        <f>H43*(1-$J$3)</f>
        <v>9224.5</v>
      </c>
      <c r="K43" s="25">
        <f>H43*(1-$K$3)</f>
        <v>7379.6</v>
      </c>
      <c r="L43" s="22">
        <f>(J43-K43)/K43</f>
        <v>0.24999999999999994</v>
      </c>
    </row>
    <row r="44" spans="1:12" ht="24.75" customHeight="1" outlineLevel="1">
      <c r="A44" s="38" t="s">
        <v>50</v>
      </c>
      <c r="B44" s="1">
        <v>2000</v>
      </c>
      <c r="C44" s="1">
        <v>800</v>
      </c>
      <c r="D44" s="1" t="s">
        <v>51</v>
      </c>
      <c r="E44" s="1" t="s">
        <v>57</v>
      </c>
      <c r="F44" s="6"/>
      <c r="G44" s="6">
        <v>3</v>
      </c>
      <c r="H44" s="20">
        <v>18449</v>
      </c>
      <c r="I44" s="12"/>
      <c r="J44" s="29">
        <f t="shared" si="16"/>
        <v>9224.5</v>
      </c>
      <c r="K44" s="25">
        <f t="shared" si="17"/>
        <v>7379.6</v>
      </c>
      <c r="L44" s="22"/>
    </row>
    <row r="45" spans="1:12" ht="24.75" customHeight="1" outlineLevel="1">
      <c r="A45" s="38" t="s">
        <v>49</v>
      </c>
      <c r="B45" s="1">
        <v>2000</v>
      </c>
      <c r="C45" s="1">
        <v>600</v>
      </c>
      <c r="D45" s="1" t="s">
        <v>52</v>
      </c>
      <c r="E45" s="1"/>
      <c r="F45" s="6"/>
      <c r="G45" s="6">
        <v>2</v>
      </c>
      <c r="H45" s="20">
        <v>13099</v>
      </c>
      <c r="I45" s="12">
        <f t="shared" ref="I45:I67" si="18">H45*(1-$I$3)</f>
        <v>7859.4</v>
      </c>
      <c r="J45" s="29">
        <f t="shared" si="16"/>
        <v>6549.5</v>
      </c>
      <c r="K45" s="25">
        <f t="shared" si="17"/>
        <v>5239.6000000000004</v>
      </c>
      <c r="L45" s="22">
        <f t="shared" si="8"/>
        <v>0.24999999999999992</v>
      </c>
    </row>
    <row r="46" spans="1:12" ht="24.75" customHeight="1" outlineLevel="1">
      <c r="A46" s="38" t="s">
        <v>55</v>
      </c>
      <c r="B46" s="1">
        <v>2000</v>
      </c>
      <c r="C46" s="1">
        <v>800</v>
      </c>
      <c r="D46" s="1" t="s">
        <v>53</v>
      </c>
      <c r="E46" s="1"/>
      <c r="F46" s="6"/>
      <c r="G46" s="6">
        <v>1</v>
      </c>
      <c r="H46" s="20">
        <v>13494</v>
      </c>
      <c r="I46" s="12">
        <f t="shared" si="18"/>
        <v>8096.4</v>
      </c>
      <c r="J46" s="29">
        <f t="shared" si="16"/>
        <v>6747</v>
      </c>
      <c r="K46" s="25">
        <f t="shared" si="17"/>
        <v>5397.6</v>
      </c>
      <c r="L46" s="22">
        <f t="shared" si="8"/>
        <v>0.24999999999999992</v>
      </c>
    </row>
    <row r="47" spans="1:12" ht="24.75" customHeight="1" outlineLevel="1">
      <c r="A47" s="38" t="s">
        <v>56</v>
      </c>
      <c r="B47" s="1">
        <v>2000</v>
      </c>
      <c r="C47" s="1">
        <v>600</v>
      </c>
      <c r="D47" s="1" t="s">
        <v>28</v>
      </c>
      <c r="E47" s="1" t="s">
        <v>58</v>
      </c>
      <c r="F47" s="6"/>
      <c r="G47" s="6">
        <v>1</v>
      </c>
      <c r="H47" s="20">
        <f>12573+4750</f>
        <v>17323</v>
      </c>
      <c r="I47" s="12">
        <f t="shared" si="18"/>
        <v>10393.799999999999</v>
      </c>
      <c r="J47" s="29">
        <f t="shared" si="16"/>
        <v>8661.5</v>
      </c>
      <c r="K47" s="25">
        <f t="shared" si="17"/>
        <v>6929.2000000000007</v>
      </c>
      <c r="L47" s="22">
        <f t="shared" si="8"/>
        <v>0.24999999999999986</v>
      </c>
    </row>
    <row r="48" spans="1:12" ht="24.75" customHeight="1" outlineLevel="1">
      <c r="A48" s="38" t="s">
        <v>56</v>
      </c>
      <c r="B48" s="1">
        <v>2000</v>
      </c>
      <c r="C48" s="1">
        <v>600</v>
      </c>
      <c r="D48" s="1" t="s">
        <v>28</v>
      </c>
      <c r="E48" s="1" t="s">
        <v>59</v>
      </c>
      <c r="F48" s="6"/>
      <c r="G48" s="6">
        <v>1</v>
      </c>
      <c r="H48" s="20">
        <f>12573+3400</f>
        <v>15973</v>
      </c>
      <c r="I48" s="12">
        <f t="shared" si="18"/>
        <v>9583.7999999999993</v>
      </c>
      <c r="J48" s="29">
        <f t="shared" si="16"/>
        <v>7986.5</v>
      </c>
      <c r="K48" s="25">
        <f t="shared" si="17"/>
        <v>6389.2000000000007</v>
      </c>
      <c r="L48" s="22">
        <f t="shared" si="8"/>
        <v>0.24999999999999986</v>
      </c>
    </row>
    <row r="49" spans="1:12" ht="24.75" customHeight="1" outlineLevel="1">
      <c r="A49" s="38" t="s">
        <v>56</v>
      </c>
      <c r="B49" s="1">
        <v>2000</v>
      </c>
      <c r="C49" s="1">
        <v>700</v>
      </c>
      <c r="D49" s="1" t="s">
        <v>28</v>
      </c>
      <c r="E49" s="1" t="s">
        <v>59</v>
      </c>
      <c r="F49" s="6"/>
      <c r="G49" s="6">
        <v>4</v>
      </c>
      <c r="H49" s="20">
        <f>12573+3400</f>
        <v>15973</v>
      </c>
      <c r="I49" s="12">
        <f t="shared" si="18"/>
        <v>9583.7999999999993</v>
      </c>
      <c r="J49" s="29">
        <f t="shared" si="16"/>
        <v>7986.5</v>
      </c>
      <c r="K49" s="25">
        <f t="shared" si="17"/>
        <v>6389.2000000000007</v>
      </c>
      <c r="L49" s="22">
        <f t="shared" si="8"/>
        <v>0.24999999999999986</v>
      </c>
    </row>
    <row r="50" spans="1:12" ht="24.75" customHeight="1" outlineLevel="1">
      <c r="A50" s="38" t="s">
        <v>60</v>
      </c>
      <c r="B50" s="1">
        <v>2000</v>
      </c>
      <c r="C50" s="1">
        <v>700</v>
      </c>
      <c r="D50" s="1" t="s">
        <v>30</v>
      </c>
      <c r="E50" s="1"/>
      <c r="F50" s="6"/>
      <c r="G50" s="6">
        <v>2</v>
      </c>
      <c r="H50" s="20">
        <v>13756</v>
      </c>
      <c r="I50" s="12">
        <f t="shared" si="18"/>
        <v>8253.6</v>
      </c>
      <c r="J50" s="29">
        <f t="shared" si="16"/>
        <v>6878</v>
      </c>
      <c r="K50" s="25">
        <f t="shared" si="17"/>
        <v>5502.4000000000005</v>
      </c>
      <c r="L50" s="22">
        <f t="shared" si="8"/>
        <v>0.24999999999999989</v>
      </c>
    </row>
    <row r="51" spans="1:12" ht="24.75" customHeight="1" outlineLevel="1">
      <c r="A51" s="38" t="s">
        <v>60</v>
      </c>
      <c r="B51" s="1">
        <v>2000</v>
      </c>
      <c r="C51" s="1">
        <v>800</v>
      </c>
      <c r="D51" s="1" t="s">
        <v>30</v>
      </c>
      <c r="E51" s="1"/>
      <c r="F51" s="6"/>
      <c r="G51" s="6">
        <v>2</v>
      </c>
      <c r="H51" s="20">
        <v>13756</v>
      </c>
      <c r="I51" s="12">
        <f t="shared" si="18"/>
        <v>8253.6</v>
      </c>
      <c r="J51" s="29">
        <f t="shared" si="16"/>
        <v>6878</v>
      </c>
      <c r="K51" s="25">
        <f t="shared" si="17"/>
        <v>5502.4000000000005</v>
      </c>
      <c r="L51" s="22">
        <f t="shared" si="8"/>
        <v>0.24999999999999989</v>
      </c>
    </row>
    <row r="52" spans="1:12" ht="24.75" customHeight="1" outlineLevel="1">
      <c r="A52" s="38" t="s">
        <v>61</v>
      </c>
      <c r="B52" s="1">
        <v>2000</v>
      </c>
      <c r="C52" s="1">
        <v>700</v>
      </c>
      <c r="D52" s="1" t="s">
        <v>30</v>
      </c>
      <c r="E52" s="1" t="s">
        <v>19</v>
      </c>
      <c r="F52" s="6"/>
      <c r="G52" s="6">
        <v>1</v>
      </c>
      <c r="H52" s="20">
        <f>13756+3700</f>
        <v>17456</v>
      </c>
      <c r="I52" s="12">
        <f t="shared" si="18"/>
        <v>10473.6</v>
      </c>
      <c r="J52" s="29">
        <f t="shared" si="16"/>
        <v>8728</v>
      </c>
      <c r="K52" s="25">
        <f t="shared" si="17"/>
        <v>6982.4000000000005</v>
      </c>
      <c r="L52" s="22">
        <f t="shared" si="8"/>
        <v>0.24999999999999989</v>
      </c>
    </row>
    <row r="53" spans="1:12" ht="24.75" customHeight="1" outlineLevel="1">
      <c r="A53" s="38" t="s">
        <v>60</v>
      </c>
      <c r="B53" s="1">
        <v>2000</v>
      </c>
      <c r="C53" s="1">
        <v>600</v>
      </c>
      <c r="D53" s="1" t="s">
        <v>62</v>
      </c>
      <c r="E53" s="1"/>
      <c r="F53" s="6"/>
      <c r="G53" s="6">
        <v>3</v>
      </c>
      <c r="H53" s="20">
        <v>13756</v>
      </c>
      <c r="I53" s="12">
        <f t="shared" si="18"/>
        <v>8253.6</v>
      </c>
      <c r="J53" s="29">
        <f t="shared" si="16"/>
        <v>6878</v>
      </c>
      <c r="K53" s="25">
        <f t="shared" si="17"/>
        <v>5502.4000000000005</v>
      </c>
      <c r="L53" s="22">
        <f t="shared" si="8"/>
        <v>0.24999999999999989</v>
      </c>
    </row>
    <row r="54" spans="1:12" ht="24.75" customHeight="1" outlineLevel="1">
      <c r="A54" s="38" t="s">
        <v>60</v>
      </c>
      <c r="B54" s="1">
        <v>2000</v>
      </c>
      <c r="C54" s="1">
        <v>700</v>
      </c>
      <c r="D54" s="1" t="s">
        <v>62</v>
      </c>
      <c r="E54" s="1"/>
      <c r="F54" s="6"/>
      <c r="G54" s="6">
        <v>2</v>
      </c>
      <c r="H54" s="20">
        <v>13756</v>
      </c>
      <c r="I54" s="12">
        <f t="shared" si="18"/>
        <v>8253.6</v>
      </c>
      <c r="J54" s="29">
        <f t="shared" si="16"/>
        <v>6878</v>
      </c>
      <c r="K54" s="25">
        <f t="shared" si="17"/>
        <v>5502.4000000000005</v>
      </c>
      <c r="L54" s="22">
        <f t="shared" si="8"/>
        <v>0.24999999999999989</v>
      </c>
    </row>
    <row r="55" spans="1:12" ht="24.75" customHeight="1" outlineLevel="1">
      <c r="A55" s="38" t="s">
        <v>60</v>
      </c>
      <c r="B55" s="1">
        <v>2000</v>
      </c>
      <c r="C55" s="1">
        <v>800</v>
      </c>
      <c r="D55" s="1" t="s">
        <v>62</v>
      </c>
      <c r="E55" s="1"/>
      <c r="F55" s="6"/>
      <c r="G55" s="6">
        <v>2</v>
      </c>
      <c r="H55" s="20">
        <v>13756</v>
      </c>
      <c r="I55" s="12">
        <f t="shared" si="18"/>
        <v>8253.6</v>
      </c>
      <c r="J55" s="29">
        <f t="shared" si="16"/>
        <v>6878</v>
      </c>
      <c r="K55" s="25">
        <f t="shared" si="17"/>
        <v>5502.4000000000005</v>
      </c>
      <c r="L55" s="22">
        <f t="shared" si="8"/>
        <v>0.24999999999999989</v>
      </c>
    </row>
    <row r="56" spans="1:12" ht="24.75" customHeight="1" outlineLevel="1">
      <c r="A56" s="38" t="s">
        <v>60</v>
      </c>
      <c r="B56" s="1">
        <v>2000</v>
      </c>
      <c r="C56" s="1">
        <v>900</v>
      </c>
      <c r="D56" s="1" t="s">
        <v>62</v>
      </c>
      <c r="E56" s="1"/>
      <c r="F56" s="6"/>
      <c r="G56" s="6">
        <v>1</v>
      </c>
      <c r="H56" s="20">
        <f>13756*1.05</f>
        <v>14443.800000000001</v>
      </c>
      <c r="I56" s="12">
        <f t="shared" si="18"/>
        <v>8666.2800000000007</v>
      </c>
      <c r="J56" s="29">
        <f t="shared" si="16"/>
        <v>7221.9000000000005</v>
      </c>
      <c r="K56" s="25">
        <f t="shared" si="17"/>
        <v>5777.52</v>
      </c>
      <c r="L56" s="22">
        <f t="shared" si="8"/>
        <v>0.25</v>
      </c>
    </row>
    <row r="57" spans="1:12" ht="24.75" customHeight="1" outlineLevel="1">
      <c r="A57" s="38" t="s">
        <v>61</v>
      </c>
      <c r="B57" s="1">
        <v>2000</v>
      </c>
      <c r="C57" s="1">
        <v>600</v>
      </c>
      <c r="D57" s="1" t="s">
        <v>62</v>
      </c>
      <c r="E57" s="1" t="s">
        <v>63</v>
      </c>
      <c r="F57" s="6"/>
      <c r="G57" s="6">
        <v>2</v>
      </c>
      <c r="H57" s="20">
        <f>13756+3700+600</f>
        <v>18056</v>
      </c>
      <c r="I57" s="12">
        <f t="shared" si="18"/>
        <v>10833.6</v>
      </c>
      <c r="J57" s="29">
        <f t="shared" si="16"/>
        <v>9028</v>
      </c>
      <c r="K57" s="25">
        <f t="shared" si="17"/>
        <v>7222.4000000000005</v>
      </c>
      <c r="L57" s="22">
        <f t="shared" si="8"/>
        <v>0.24999999999999992</v>
      </c>
    </row>
    <row r="58" spans="1:12" ht="24.75" customHeight="1" outlineLevel="1">
      <c r="A58" s="38" t="s">
        <v>61</v>
      </c>
      <c r="B58" s="1">
        <v>2000</v>
      </c>
      <c r="C58" s="1">
        <v>700</v>
      </c>
      <c r="D58" s="1" t="s">
        <v>62</v>
      </c>
      <c r="E58" s="1" t="s">
        <v>63</v>
      </c>
      <c r="F58" s="6"/>
      <c r="G58" s="6">
        <v>5</v>
      </c>
      <c r="H58" s="20">
        <f>13756+3700+600</f>
        <v>18056</v>
      </c>
      <c r="I58" s="12">
        <f t="shared" si="18"/>
        <v>10833.6</v>
      </c>
      <c r="J58" s="29">
        <f t="shared" si="16"/>
        <v>9028</v>
      </c>
      <c r="K58" s="25">
        <f t="shared" si="17"/>
        <v>7222.4000000000005</v>
      </c>
      <c r="L58" s="22">
        <f t="shared" si="8"/>
        <v>0.24999999999999992</v>
      </c>
    </row>
    <row r="59" spans="1:12" ht="24.75" customHeight="1" outlineLevel="1">
      <c r="A59" s="38" t="s">
        <v>61</v>
      </c>
      <c r="B59" s="1">
        <v>2000</v>
      </c>
      <c r="C59" s="1">
        <v>800</v>
      </c>
      <c r="D59" s="1" t="s">
        <v>62</v>
      </c>
      <c r="E59" s="1" t="s">
        <v>64</v>
      </c>
      <c r="F59" s="6"/>
      <c r="G59" s="6">
        <v>1</v>
      </c>
      <c r="H59" s="20">
        <f>13756+3700</f>
        <v>17456</v>
      </c>
      <c r="I59" s="12">
        <f t="shared" si="18"/>
        <v>10473.6</v>
      </c>
      <c r="J59" s="29">
        <f t="shared" si="16"/>
        <v>8728</v>
      </c>
      <c r="K59" s="25">
        <f t="shared" si="17"/>
        <v>6982.4000000000005</v>
      </c>
      <c r="L59" s="22">
        <f t="shared" si="8"/>
        <v>0.24999999999999989</v>
      </c>
    </row>
    <row r="60" spans="1:12" ht="24.75" customHeight="1" outlineLevel="1">
      <c r="A60" s="38" t="s">
        <v>61</v>
      </c>
      <c r="B60" s="1">
        <v>2000</v>
      </c>
      <c r="C60" s="1">
        <v>800</v>
      </c>
      <c r="D60" s="1" t="s">
        <v>62</v>
      </c>
      <c r="E60" s="1" t="s">
        <v>63</v>
      </c>
      <c r="F60" s="6"/>
      <c r="G60" s="6">
        <v>9</v>
      </c>
      <c r="H60" s="20">
        <f>13756+3700+600</f>
        <v>18056</v>
      </c>
      <c r="I60" s="12">
        <f t="shared" si="18"/>
        <v>10833.6</v>
      </c>
      <c r="J60" s="29">
        <f t="shared" si="16"/>
        <v>9028</v>
      </c>
      <c r="K60" s="25">
        <f t="shared" si="17"/>
        <v>7222.4000000000005</v>
      </c>
      <c r="L60" s="22">
        <f t="shared" si="8"/>
        <v>0.24999999999999992</v>
      </c>
    </row>
    <row r="61" spans="1:12" ht="24.75" customHeight="1" outlineLevel="1">
      <c r="A61" s="39" t="s">
        <v>65</v>
      </c>
      <c r="B61" s="1">
        <v>2000</v>
      </c>
      <c r="C61" s="1">
        <v>800</v>
      </c>
      <c r="D61" s="1" t="s">
        <v>66</v>
      </c>
      <c r="E61" s="1"/>
      <c r="F61" s="6"/>
      <c r="G61" s="6">
        <v>1</v>
      </c>
      <c r="H61" s="20">
        <f>8267*1.05</f>
        <v>8680.35</v>
      </c>
      <c r="I61" s="12">
        <f t="shared" si="18"/>
        <v>5208.21</v>
      </c>
      <c r="J61" s="29">
        <f t="shared" si="16"/>
        <v>4340.1750000000002</v>
      </c>
      <c r="K61" s="25">
        <f t="shared" si="17"/>
        <v>3472.1400000000003</v>
      </c>
      <c r="L61" s="22">
        <f t="shared" si="8"/>
        <v>0.24999999999999994</v>
      </c>
    </row>
    <row r="62" spans="1:12" ht="24.75" customHeight="1" outlineLevel="1">
      <c r="A62" s="39" t="s">
        <v>65</v>
      </c>
      <c r="B62" s="1">
        <v>2000</v>
      </c>
      <c r="C62" s="1">
        <v>800</v>
      </c>
      <c r="D62" s="1" t="s">
        <v>120</v>
      </c>
      <c r="E62" s="1"/>
      <c r="F62" s="6"/>
      <c r="G62" s="6">
        <v>1</v>
      </c>
      <c r="H62" s="20">
        <v>8680</v>
      </c>
      <c r="I62" s="12"/>
      <c r="J62" s="29">
        <f t="shared" si="16"/>
        <v>4340</v>
      </c>
      <c r="K62" s="25">
        <f t="shared" si="17"/>
        <v>3472</v>
      </c>
      <c r="L62" s="22"/>
    </row>
    <row r="63" spans="1:12" ht="24.75" customHeight="1" outlineLevel="1">
      <c r="A63" s="39" t="s">
        <v>119</v>
      </c>
      <c r="B63" s="1">
        <v>2000</v>
      </c>
      <c r="C63" s="1">
        <v>800</v>
      </c>
      <c r="D63" s="1" t="s">
        <v>120</v>
      </c>
      <c r="E63" s="1" t="s">
        <v>121</v>
      </c>
      <c r="F63" s="6"/>
      <c r="G63" s="6">
        <v>2</v>
      </c>
      <c r="H63" s="20">
        <v>12730</v>
      </c>
      <c r="I63" s="12"/>
      <c r="J63" s="29">
        <f t="shared" si="16"/>
        <v>6365</v>
      </c>
      <c r="K63" s="25">
        <f t="shared" si="17"/>
        <v>5092</v>
      </c>
      <c r="L63" s="22"/>
    </row>
    <row r="64" spans="1:12" ht="24.75" customHeight="1" outlineLevel="1">
      <c r="A64" s="38" t="s">
        <v>69</v>
      </c>
      <c r="B64" s="39">
        <v>2000</v>
      </c>
      <c r="C64" s="39">
        <v>600</v>
      </c>
      <c r="D64" s="39" t="s">
        <v>67</v>
      </c>
      <c r="E64" s="39"/>
      <c r="F64" s="40"/>
      <c r="G64" s="40">
        <v>2</v>
      </c>
      <c r="H64" s="41">
        <f>8267*1.1</f>
        <v>9093.7000000000007</v>
      </c>
      <c r="I64" s="42">
        <f t="shared" si="18"/>
        <v>5456.22</v>
      </c>
      <c r="J64" s="43">
        <f t="shared" si="16"/>
        <v>4546.8500000000004</v>
      </c>
      <c r="K64" s="44">
        <f t="shared" si="17"/>
        <v>3637.4800000000005</v>
      </c>
      <c r="L64" s="22">
        <f t="shared" si="8"/>
        <v>0.24999999999999994</v>
      </c>
    </row>
    <row r="65" spans="1:12" ht="24.75" customHeight="1" outlineLevel="1">
      <c r="A65" s="38" t="s">
        <v>69</v>
      </c>
      <c r="B65" s="39">
        <v>2000</v>
      </c>
      <c r="C65" s="39">
        <v>800</v>
      </c>
      <c r="D65" s="39" t="s">
        <v>67</v>
      </c>
      <c r="E65" s="39"/>
      <c r="F65" s="40"/>
      <c r="G65" s="40">
        <v>1</v>
      </c>
      <c r="H65" s="41">
        <f>8267*1.1</f>
        <v>9093.7000000000007</v>
      </c>
      <c r="I65" s="42">
        <f t="shared" si="18"/>
        <v>5456.22</v>
      </c>
      <c r="J65" s="43">
        <f t="shared" si="16"/>
        <v>4546.8500000000004</v>
      </c>
      <c r="K65" s="44">
        <f t="shared" si="17"/>
        <v>3637.4800000000005</v>
      </c>
      <c r="L65" s="22">
        <f t="shared" si="8"/>
        <v>0.24999999999999994</v>
      </c>
    </row>
    <row r="66" spans="1:12" ht="24.75" customHeight="1" outlineLevel="1">
      <c r="A66" s="38" t="s">
        <v>70</v>
      </c>
      <c r="B66" s="39">
        <v>2000</v>
      </c>
      <c r="C66" s="39">
        <v>600</v>
      </c>
      <c r="D66" s="39" t="s">
        <v>67</v>
      </c>
      <c r="E66" s="39" t="s">
        <v>68</v>
      </c>
      <c r="F66" s="40"/>
      <c r="G66" s="40">
        <v>2</v>
      </c>
      <c r="H66" s="41">
        <f>8267*1.1+4750+400</f>
        <v>14243.7</v>
      </c>
      <c r="I66" s="42">
        <f t="shared" si="18"/>
        <v>8546.2199999999993</v>
      </c>
      <c r="J66" s="43">
        <f t="shared" si="16"/>
        <v>7121.85</v>
      </c>
      <c r="K66" s="44">
        <f t="shared" si="17"/>
        <v>5697.4800000000005</v>
      </c>
      <c r="L66" s="22">
        <f t="shared" si="8"/>
        <v>0.24999999999999997</v>
      </c>
    </row>
    <row r="67" spans="1:12" ht="24.75" customHeight="1" outlineLevel="1">
      <c r="A67" s="38" t="s">
        <v>70</v>
      </c>
      <c r="B67" s="39">
        <v>2000</v>
      </c>
      <c r="C67" s="39">
        <v>800</v>
      </c>
      <c r="D67" s="39" t="s">
        <v>67</v>
      </c>
      <c r="E67" s="39" t="s">
        <v>68</v>
      </c>
      <c r="F67" s="40"/>
      <c r="G67" s="40">
        <v>1</v>
      </c>
      <c r="H67" s="41">
        <f>8267*1.1+4750+400</f>
        <v>14243.7</v>
      </c>
      <c r="I67" s="42">
        <f t="shared" si="18"/>
        <v>8546.2199999999993</v>
      </c>
      <c r="J67" s="43">
        <f t="shared" si="16"/>
        <v>7121.85</v>
      </c>
      <c r="K67" s="44">
        <f t="shared" si="17"/>
        <v>5697.4800000000005</v>
      </c>
      <c r="L67" s="22">
        <f t="shared" si="8"/>
        <v>0.24999999999999997</v>
      </c>
    </row>
    <row r="68" spans="1:12" ht="24.75" customHeight="1">
      <c r="A68" s="2" t="s">
        <v>6</v>
      </c>
      <c r="B68" s="3"/>
      <c r="C68" s="3"/>
      <c r="D68" s="3"/>
      <c r="E68" s="3"/>
      <c r="F68" s="5"/>
      <c r="G68" s="5">
        <f>SUM(G69:G77)</f>
        <v>17</v>
      </c>
      <c r="H68" s="19"/>
      <c r="I68" s="11"/>
      <c r="J68" s="28"/>
      <c r="K68" s="24"/>
      <c r="L68" s="15"/>
    </row>
    <row r="69" spans="1:12" ht="24.75" customHeight="1" outlineLevel="1">
      <c r="A69" s="38" t="s">
        <v>44</v>
      </c>
      <c r="B69" s="1">
        <v>2000</v>
      </c>
      <c r="C69" s="1">
        <v>700</v>
      </c>
      <c r="D69" s="1" t="s">
        <v>48</v>
      </c>
      <c r="E69" s="1"/>
      <c r="F69" s="6"/>
      <c r="G69" s="6">
        <v>1</v>
      </c>
      <c r="H69" s="20">
        <f>11518*1.15</f>
        <v>13245.699999999999</v>
      </c>
      <c r="I69" s="12">
        <f t="shared" ref="I69:I77" si="19">H69*(1-$I$3)</f>
        <v>7947.4199999999992</v>
      </c>
      <c r="J69" s="29">
        <f t="shared" ref="J69:J77" si="20">H69*(1-$J$3)</f>
        <v>6622.8499999999995</v>
      </c>
      <c r="K69" s="25">
        <f t="shared" ref="K69:K77" si="21">H69*(1-$K$3)</f>
        <v>5298.28</v>
      </c>
      <c r="L69" s="22">
        <f t="shared" si="8"/>
        <v>0.24999999999999994</v>
      </c>
    </row>
    <row r="70" spans="1:12" ht="24.75" customHeight="1" outlineLevel="1">
      <c r="A70" s="38" t="s">
        <v>114</v>
      </c>
      <c r="B70" s="1">
        <v>2000</v>
      </c>
      <c r="C70" s="1">
        <v>600</v>
      </c>
      <c r="D70" s="1" t="s">
        <v>115</v>
      </c>
      <c r="E70" s="1"/>
      <c r="F70" s="6"/>
      <c r="G70" s="6">
        <v>4</v>
      </c>
      <c r="H70" s="20">
        <v>11518</v>
      </c>
      <c r="I70" s="12">
        <f t="shared" ref="I70" si="22">H70*(1-$I$3)</f>
        <v>6910.8</v>
      </c>
      <c r="J70" s="29">
        <f t="shared" ref="J70" si="23">H70*(1-$J$3)</f>
        <v>5759</v>
      </c>
      <c r="K70" s="25">
        <f t="shared" ref="K70" si="24">H70*(1-$K$3)</f>
        <v>4607.2</v>
      </c>
      <c r="L70" s="22"/>
    </row>
    <row r="71" spans="1:12" ht="24.75" customHeight="1" outlineLevel="1">
      <c r="A71" s="38" t="s">
        <v>45</v>
      </c>
      <c r="B71" s="39">
        <v>2000</v>
      </c>
      <c r="C71" s="39">
        <v>600</v>
      </c>
      <c r="D71" s="39" t="s">
        <v>37</v>
      </c>
      <c r="E71" s="39"/>
      <c r="F71" s="40"/>
      <c r="G71" s="40">
        <v>3</v>
      </c>
      <c r="H71" s="41">
        <v>11518</v>
      </c>
      <c r="I71" s="42">
        <f t="shared" si="19"/>
        <v>6910.8</v>
      </c>
      <c r="J71" s="43">
        <f t="shared" si="20"/>
        <v>5759</v>
      </c>
      <c r="K71" s="44">
        <f t="shared" si="21"/>
        <v>4607.2</v>
      </c>
      <c r="L71" s="22">
        <f t="shared" si="8"/>
        <v>0.25000000000000006</v>
      </c>
    </row>
    <row r="72" spans="1:12" ht="24.75" customHeight="1" outlineLevel="1">
      <c r="A72" s="38" t="s">
        <v>45</v>
      </c>
      <c r="B72" s="39">
        <v>2000</v>
      </c>
      <c r="C72" s="39">
        <v>900</v>
      </c>
      <c r="D72" s="39" t="s">
        <v>37</v>
      </c>
      <c r="E72" s="39"/>
      <c r="F72" s="40"/>
      <c r="G72" s="40">
        <v>1</v>
      </c>
      <c r="H72" s="41">
        <f>11518*1.05</f>
        <v>12093.9</v>
      </c>
      <c r="I72" s="42">
        <f t="shared" si="19"/>
        <v>7256.3399999999992</v>
      </c>
      <c r="J72" s="43">
        <f t="shared" si="20"/>
        <v>6046.95</v>
      </c>
      <c r="K72" s="44">
        <f t="shared" si="21"/>
        <v>4837.5600000000004</v>
      </c>
      <c r="L72" s="22">
        <f t="shared" si="8"/>
        <v>0.24999999999999986</v>
      </c>
    </row>
    <row r="73" spans="1:12" ht="24.75" customHeight="1" outlineLevel="1">
      <c r="A73" s="38" t="s">
        <v>46</v>
      </c>
      <c r="B73" s="39">
        <v>2000</v>
      </c>
      <c r="C73" s="39">
        <v>400</v>
      </c>
      <c r="D73" s="39" t="s">
        <v>37</v>
      </c>
      <c r="E73" s="39" t="s">
        <v>19</v>
      </c>
      <c r="F73" s="40"/>
      <c r="G73" s="40">
        <v>1</v>
      </c>
      <c r="H73" s="41">
        <f>11518+3700</f>
        <v>15218</v>
      </c>
      <c r="I73" s="42">
        <f t="shared" si="19"/>
        <v>9130.7999999999993</v>
      </c>
      <c r="J73" s="43">
        <f t="shared" si="20"/>
        <v>7609</v>
      </c>
      <c r="K73" s="44">
        <f t="shared" si="21"/>
        <v>6087.2000000000007</v>
      </c>
      <c r="L73" s="22">
        <f t="shared" si="8"/>
        <v>0.24999999999999986</v>
      </c>
    </row>
    <row r="74" spans="1:12" ht="24.75" customHeight="1" outlineLevel="1">
      <c r="A74" s="38" t="s">
        <v>46</v>
      </c>
      <c r="B74" s="39">
        <v>2000</v>
      </c>
      <c r="C74" s="39">
        <v>800</v>
      </c>
      <c r="D74" s="39" t="s">
        <v>37</v>
      </c>
      <c r="E74" s="39" t="s">
        <v>19</v>
      </c>
      <c r="F74" s="40"/>
      <c r="G74" s="40">
        <v>1</v>
      </c>
      <c r="H74" s="41">
        <f>11518+3700</f>
        <v>15218</v>
      </c>
      <c r="I74" s="42">
        <f t="shared" si="19"/>
        <v>9130.7999999999993</v>
      </c>
      <c r="J74" s="43">
        <f t="shared" si="20"/>
        <v>7609</v>
      </c>
      <c r="K74" s="44">
        <f t="shared" si="21"/>
        <v>6087.2000000000007</v>
      </c>
      <c r="L74" s="22">
        <f t="shared" si="8"/>
        <v>0.24999999999999986</v>
      </c>
    </row>
    <row r="75" spans="1:12" ht="24.75" customHeight="1" outlineLevel="1">
      <c r="A75" s="38" t="s">
        <v>43</v>
      </c>
      <c r="B75" s="1">
        <v>2000</v>
      </c>
      <c r="C75" s="1">
        <v>600</v>
      </c>
      <c r="D75" s="1" t="s">
        <v>47</v>
      </c>
      <c r="E75" s="1"/>
      <c r="F75" s="6"/>
      <c r="G75" s="6">
        <v>4</v>
      </c>
      <c r="H75" s="20">
        <v>12510</v>
      </c>
      <c r="I75" s="12">
        <f t="shared" si="19"/>
        <v>7506</v>
      </c>
      <c r="J75" s="29">
        <f t="shared" si="20"/>
        <v>6255</v>
      </c>
      <c r="K75" s="25">
        <f t="shared" si="21"/>
        <v>5004</v>
      </c>
      <c r="L75" s="22">
        <f t="shared" si="8"/>
        <v>0.25</v>
      </c>
    </row>
    <row r="76" spans="1:12" ht="24.75" customHeight="1" outlineLevel="1">
      <c r="A76" s="38" t="s">
        <v>43</v>
      </c>
      <c r="B76" s="1">
        <v>2000</v>
      </c>
      <c r="C76" s="1">
        <v>800</v>
      </c>
      <c r="D76" s="1" t="s">
        <v>37</v>
      </c>
      <c r="E76" s="1"/>
      <c r="F76" s="6"/>
      <c r="G76" s="6"/>
      <c r="H76" s="20">
        <v>12510</v>
      </c>
      <c r="I76" s="12">
        <f t="shared" si="19"/>
        <v>7506</v>
      </c>
      <c r="J76" s="29">
        <f t="shared" si="20"/>
        <v>6255</v>
      </c>
      <c r="K76" s="25">
        <f t="shared" si="21"/>
        <v>5004</v>
      </c>
      <c r="L76" s="22">
        <f t="shared" si="8"/>
        <v>0.25</v>
      </c>
    </row>
    <row r="77" spans="1:12" ht="24.75" customHeight="1" outlineLevel="1">
      <c r="A77" s="38" t="s">
        <v>43</v>
      </c>
      <c r="B77" s="1">
        <v>2000</v>
      </c>
      <c r="C77" s="1">
        <v>900</v>
      </c>
      <c r="D77" s="1" t="s">
        <v>47</v>
      </c>
      <c r="E77" s="1"/>
      <c r="F77" s="6"/>
      <c r="G77" s="6">
        <v>2</v>
      </c>
      <c r="H77" s="20">
        <f>12510*1.05</f>
        <v>13135.5</v>
      </c>
      <c r="I77" s="12">
        <f t="shared" si="19"/>
        <v>7881.2999999999993</v>
      </c>
      <c r="J77" s="29">
        <f t="shared" si="20"/>
        <v>6567.75</v>
      </c>
      <c r="K77" s="25">
        <f t="shared" si="21"/>
        <v>5254.2000000000007</v>
      </c>
      <c r="L77" s="22">
        <f t="shared" si="8"/>
        <v>0.24999999999999983</v>
      </c>
    </row>
    <row r="78" spans="1:12" ht="24.75" customHeight="1">
      <c r="A78" s="2" t="s">
        <v>7</v>
      </c>
      <c r="B78" s="3"/>
      <c r="C78" s="3"/>
      <c r="D78" s="3"/>
      <c r="E78" s="3"/>
      <c r="F78" s="5"/>
      <c r="G78" s="5">
        <f>SUM(G79:G79)</f>
        <v>2</v>
      </c>
      <c r="H78" s="19"/>
      <c r="I78" s="11"/>
      <c r="J78" s="28"/>
      <c r="K78" s="24"/>
      <c r="L78" s="15"/>
    </row>
    <row r="79" spans="1:12" ht="24.75" customHeight="1" outlineLevel="1">
      <c r="A79" s="39" t="s">
        <v>40</v>
      </c>
      <c r="B79" s="1">
        <v>2000</v>
      </c>
      <c r="C79" s="1">
        <v>600</v>
      </c>
      <c r="D79" s="1" t="s">
        <v>37</v>
      </c>
      <c r="E79" s="1" t="s">
        <v>39</v>
      </c>
      <c r="F79" s="6"/>
      <c r="G79" s="6">
        <v>2</v>
      </c>
      <c r="H79" s="20">
        <f>13941+4350</f>
        <v>18291</v>
      </c>
      <c r="I79" s="12">
        <f>H79*(1-$I$3)</f>
        <v>10974.6</v>
      </c>
      <c r="J79" s="29">
        <f t="shared" ref="J79" si="25">H79*(1-$J$3)</f>
        <v>9145.5</v>
      </c>
      <c r="K79" s="25">
        <f t="shared" ref="K79" si="26">H79*(1-$K$3)</f>
        <v>7316.4000000000005</v>
      </c>
      <c r="L79" s="22">
        <f t="shared" si="8"/>
        <v>0.24999999999999992</v>
      </c>
    </row>
    <row r="80" spans="1:12" ht="24.75" customHeight="1">
      <c r="A80" s="2" t="s">
        <v>9</v>
      </c>
      <c r="B80" s="3"/>
      <c r="C80" s="3"/>
      <c r="D80" s="3"/>
      <c r="E80" s="3"/>
      <c r="F80" s="5"/>
      <c r="G80" s="5">
        <f>SUM(G81)</f>
        <v>4</v>
      </c>
      <c r="H80" s="19"/>
      <c r="I80" s="11"/>
      <c r="J80" s="28"/>
      <c r="K80" s="24"/>
      <c r="L80" s="15"/>
    </row>
    <row r="81" spans="1:12" ht="24.75" customHeight="1" outlineLevel="1">
      <c r="A81" s="39" t="s">
        <v>41</v>
      </c>
      <c r="B81" s="1">
        <v>2000</v>
      </c>
      <c r="C81" s="1">
        <v>700</v>
      </c>
      <c r="D81" s="1" t="s">
        <v>37</v>
      </c>
      <c r="E81" s="1" t="s">
        <v>42</v>
      </c>
      <c r="F81" s="6"/>
      <c r="G81" s="6">
        <v>4</v>
      </c>
      <c r="H81" s="20">
        <v>29774</v>
      </c>
      <c r="I81" s="12">
        <f>H81*(1-$I$3)</f>
        <v>17864.399999999998</v>
      </c>
      <c r="J81" s="29">
        <f>H81*(1-$J$3)</f>
        <v>14887</v>
      </c>
      <c r="K81" s="25">
        <f>H81*(1-$K$3)</f>
        <v>11909.6</v>
      </c>
      <c r="L81" s="22">
        <f t="shared" si="8"/>
        <v>0.24999999999999997</v>
      </c>
    </row>
    <row r="82" spans="1:12" ht="24.75" customHeight="1">
      <c r="A82" s="2" t="s">
        <v>5</v>
      </c>
      <c r="B82" s="3"/>
      <c r="C82" s="3"/>
      <c r="D82" s="3"/>
      <c r="E82" s="3"/>
      <c r="F82" s="5"/>
      <c r="G82" s="5">
        <f>SUM(G84:G84)</f>
        <v>1</v>
      </c>
      <c r="H82" s="19"/>
      <c r="I82" s="11"/>
      <c r="J82" s="28"/>
      <c r="K82" s="24"/>
      <c r="L82" s="15"/>
    </row>
    <row r="83" spans="1:12" ht="24.75" customHeight="1" outlineLevel="1">
      <c r="A83" s="39" t="s">
        <v>161</v>
      </c>
      <c r="B83" s="1">
        <v>2100</v>
      </c>
      <c r="C83" s="1">
        <v>800</v>
      </c>
      <c r="D83" s="1" t="s">
        <v>162</v>
      </c>
      <c r="E83" s="1" t="s">
        <v>129</v>
      </c>
      <c r="F83" s="6"/>
      <c r="G83" s="6">
        <v>1</v>
      </c>
      <c r="H83" s="20">
        <v>21778</v>
      </c>
      <c r="I83" s="12">
        <f>H83*(1-$I$3)</f>
        <v>13066.8</v>
      </c>
      <c r="J83" s="29">
        <f t="shared" ref="J83" si="27">H83*(1-$J$3)</f>
        <v>10889</v>
      </c>
      <c r="K83" s="25">
        <f t="shared" ref="K83" si="28">H83*(1-$K$3)</f>
        <v>8711.2000000000007</v>
      </c>
      <c r="L83" s="22">
        <f t="shared" ref="L83" si="29">(J83-K83)/K83</f>
        <v>0.24999999999999989</v>
      </c>
    </row>
    <row r="84" spans="1:12" ht="24.75" customHeight="1" outlineLevel="1">
      <c r="A84" s="39" t="s">
        <v>35</v>
      </c>
      <c r="B84" s="1">
        <v>2000</v>
      </c>
      <c r="C84" s="1">
        <v>600</v>
      </c>
      <c r="D84" s="1" t="s">
        <v>37</v>
      </c>
      <c r="E84" s="1" t="s">
        <v>38</v>
      </c>
      <c r="F84" s="6"/>
      <c r="G84" s="6">
        <v>1</v>
      </c>
      <c r="H84" s="20">
        <v>33246</v>
      </c>
      <c r="I84" s="12">
        <f>H84*(1-$I$3)</f>
        <v>19947.599999999999</v>
      </c>
      <c r="J84" s="29">
        <f t="shared" ref="J84" si="30">H84*(1-$J$3)</f>
        <v>16623</v>
      </c>
      <c r="K84" s="25">
        <f t="shared" ref="K84" si="31">H84*(1-$K$3)</f>
        <v>13298.400000000001</v>
      </c>
      <c r="L84" s="22">
        <f t="shared" si="8"/>
        <v>0.24999999999999986</v>
      </c>
    </row>
    <row r="85" spans="1:12" ht="24.75" customHeight="1">
      <c r="A85" s="2" t="s">
        <v>3</v>
      </c>
      <c r="B85" s="2"/>
      <c r="C85" s="2"/>
      <c r="D85" s="2"/>
      <c r="E85" s="2"/>
      <c r="F85" s="5">
        <v>1</v>
      </c>
      <c r="G85" s="5">
        <f>SUM(G86:G106)</f>
        <v>88</v>
      </c>
      <c r="H85" s="19"/>
      <c r="I85" s="11"/>
      <c r="J85" s="28"/>
      <c r="K85" s="24"/>
      <c r="L85" s="15"/>
    </row>
    <row r="86" spans="1:12" ht="24.75" customHeight="1" outlineLevel="1">
      <c r="A86" s="39" t="s">
        <v>22</v>
      </c>
      <c r="B86" s="1">
        <v>2000</v>
      </c>
      <c r="C86" s="1">
        <v>800</v>
      </c>
      <c r="D86" s="1" t="s">
        <v>18</v>
      </c>
      <c r="E86" s="1" t="s">
        <v>19</v>
      </c>
      <c r="F86" s="6"/>
      <c r="G86" s="6">
        <v>1</v>
      </c>
      <c r="H86" s="20">
        <v>19491</v>
      </c>
      <c r="I86" s="12">
        <f t="shared" ref="I86:I106" si="32">H86*(1-$I$3)</f>
        <v>11694.6</v>
      </c>
      <c r="J86" s="29">
        <f t="shared" ref="J86:J106" si="33">H86*(1-$J$3)</f>
        <v>9745.5</v>
      </c>
      <c r="K86" s="25">
        <f t="shared" ref="K86:K106" si="34">H86*(1-$K$3)</f>
        <v>7796.4000000000005</v>
      </c>
      <c r="L86" s="22">
        <f t="shared" ref="L86:L106" si="35">(J86-K86)/K86</f>
        <v>0.24999999999999992</v>
      </c>
    </row>
    <row r="87" spans="1:12" ht="24.75" customHeight="1" outlineLevel="1">
      <c r="A87" s="38" t="s">
        <v>24</v>
      </c>
      <c r="B87" s="45">
        <v>2000</v>
      </c>
      <c r="C87" s="45">
        <v>600</v>
      </c>
      <c r="D87" s="1" t="s">
        <v>20</v>
      </c>
      <c r="E87" s="1" t="s">
        <v>21</v>
      </c>
      <c r="F87" s="6"/>
      <c r="G87" s="6">
        <v>9</v>
      </c>
      <c r="H87" s="20">
        <f>17912+2000</f>
        <v>19912</v>
      </c>
      <c r="I87" s="12">
        <f t="shared" si="32"/>
        <v>11947.199999999999</v>
      </c>
      <c r="J87" s="29">
        <f t="shared" si="33"/>
        <v>9956</v>
      </c>
      <c r="K87" s="25">
        <f t="shared" si="34"/>
        <v>7964.8</v>
      </c>
      <c r="L87" s="22">
        <f t="shared" si="35"/>
        <v>0.24999999999999997</v>
      </c>
    </row>
    <row r="88" spans="1:12" ht="24.75" customHeight="1" outlineLevel="1">
      <c r="A88" s="38" t="s">
        <v>24</v>
      </c>
      <c r="B88" s="1">
        <v>2000</v>
      </c>
      <c r="C88" s="1">
        <v>700</v>
      </c>
      <c r="D88" s="1" t="s">
        <v>20</v>
      </c>
      <c r="E88" s="1" t="s">
        <v>21</v>
      </c>
      <c r="F88" s="6"/>
      <c r="G88" s="6">
        <v>4</v>
      </c>
      <c r="H88" s="20">
        <f>17912+2000</f>
        <v>19912</v>
      </c>
      <c r="I88" s="12">
        <f t="shared" si="32"/>
        <v>11947.199999999999</v>
      </c>
      <c r="J88" s="29">
        <f t="shared" si="33"/>
        <v>9956</v>
      </c>
      <c r="K88" s="25">
        <f t="shared" si="34"/>
        <v>7964.8</v>
      </c>
      <c r="L88" s="22">
        <f t="shared" si="35"/>
        <v>0.24999999999999997</v>
      </c>
    </row>
    <row r="89" spans="1:12" ht="24.75" customHeight="1" outlineLevel="1">
      <c r="A89" s="38" t="s">
        <v>24</v>
      </c>
      <c r="B89" s="1">
        <v>2000</v>
      </c>
      <c r="C89" s="1">
        <v>800</v>
      </c>
      <c r="D89" s="1" t="s">
        <v>20</v>
      </c>
      <c r="E89" s="1" t="s">
        <v>21</v>
      </c>
      <c r="F89" s="6"/>
      <c r="G89" s="6">
        <v>6</v>
      </c>
      <c r="H89" s="20">
        <f>17912+2000</f>
        <v>19912</v>
      </c>
      <c r="I89" s="12">
        <f t="shared" si="32"/>
        <v>11947.199999999999</v>
      </c>
      <c r="J89" s="29">
        <f t="shared" si="33"/>
        <v>9956</v>
      </c>
      <c r="K89" s="25">
        <f t="shared" si="34"/>
        <v>7964.8</v>
      </c>
      <c r="L89" s="22">
        <f t="shared" si="35"/>
        <v>0.24999999999999997</v>
      </c>
    </row>
    <row r="90" spans="1:12" ht="24.75" customHeight="1" outlineLevel="1">
      <c r="A90" s="38" t="s">
        <v>24</v>
      </c>
      <c r="B90" s="1">
        <v>2000</v>
      </c>
      <c r="C90" s="1">
        <v>900</v>
      </c>
      <c r="D90" s="1" t="s">
        <v>20</v>
      </c>
      <c r="E90" s="1" t="s">
        <v>21</v>
      </c>
      <c r="F90" s="6"/>
      <c r="G90" s="6">
        <v>1</v>
      </c>
      <c r="H90" s="20">
        <f>17912+2000</f>
        <v>19912</v>
      </c>
      <c r="I90" s="12">
        <f t="shared" ref="I90" si="36">H90*(1-$I$3)</f>
        <v>11947.199999999999</v>
      </c>
      <c r="J90" s="29">
        <f t="shared" ref="J90" si="37">H90*(1-$J$3)</f>
        <v>9956</v>
      </c>
      <c r="K90" s="25">
        <f t="shared" ref="K90" si="38">H90*(1-$K$3)</f>
        <v>7964.8</v>
      </c>
      <c r="L90" s="22"/>
    </row>
    <row r="91" spans="1:12" ht="24.75" customHeight="1" outlineLevel="1">
      <c r="A91" s="38" t="s">
        <v>25</v>
      </c>
      <c r="B91" s="1">
        <v>2000</v>
      </c>
      <c r="C91" s="1">
        <v>600</v>
      </c>
      <c r="D91" s="1" t="s">
        <v>20</v>
      </c>
      <c r="E91" s="1" t="s">
        <v>23</v>
      </c>
      <c r="F91" s="6"/>
      <c r="G91" s="6">
        <v>4</v>
      </c>
      <c r="H91" s="20">
        <f>17912+3750+2000</f>
        <v>23662</v>
      </c>
      <c r="I91" s="12">
        <f t="shared" si="32"/>
        <v>14197.199999999999</v>
      </c>
      <c r="J91" s="29">
        <f t="shared" si="33"/>
        <v>11831</v>
      </c>
      <c r="K91" s="25">
        <f t="shared" si="34"/>
        <v>9464.8000000000011</v>
      </c>
      <c r="L91" s="22">
        <f t="shared" si="35"/>
        <v>0.24999999999999986</v>
      </c>
    </row>
    <row r="92" spans="1:12" ht="24.75" customHeight="1" outlineLevel="1">
      <c r="A92" s="38" t="s">
        <v>25</v>
      </c>
      <c r="B92" s="1">
        <v>2000</v>
      </c>
      <c r="C92" s="1">
        <v>700</v>
      </c>
      <c r="D92" s="1" t="s">
        <v>20</v>
      </c>
      <c r="E92" s="1" t="s">
        <v>23</v>
      </c>
      <c r="F92" s="6"/>
      <c r="G92" s="6">
        <v>15</v>
      </c>
      <c r="H92" s="20">
        <f>17912+3750+2000</f>
        <v>23662</v>
      </c>
      <c r="I92" s="12">
        <f t="shared" si="32"/>
        <v>14197.199999999999</v>
      </c>
      <c r="J92" s="29">
        <f t="shared" si="33"/>
        <v>11831</v>
      </c>
      <c r="K92" s="25">
        <f t="shared" si="34"/>
        <v>9464.8000000000011</v>
      </c>
      <c r="L92" s="22">
        <f t="shared" si="35"/>
        <v>0.24999999999999986</v>
      </c>
    </row>
    <row r="93" spans="1:12" ht="24.75" customHeight="1" outlineLevel="1">
      <c r="A93" s="38" t="s">
        <v>25</v>
      </c>
      <c r="B93" s="1">
        <v>2000</v>
      </c>
      <c r="C93" s="1">
        <v>800</v>
      </c>
      <c r="D93" s="1" t="s">
        <v>20</v>
      </c>
      <c r="E93" s="1" t="s">
        <v>23</v>
      </c>
      <c r="F93" s="6"/>
      <c r="G93" s="6">
        <v>6</v>
      </c>
      <c r="H93" s="20">
        <f>17912+3750+2000</f>
        <v>23662</v>
      </c>
      <c r="I93" s="12">
        <f t="shared" si="32"/>
        <v>14197.199999999999</v>
      </c>
      <c r="J93" s="29">
        <f t="shared" si="33"/>
        <v>11831</v>
      </c>
      <c r="K93" s="25">
        <f t="shared" si="34"/>
        <v>9464.8000000000011</v>
      </c>
      <c r="L93" s="22">
        <f t="shared" si="35"/>
        <v>0.24999999999999986</v>
      </c>
    </row>
    <row r="94" spans="1:12" ht="24.75" customHeight="1" outlineLevel="1">
      <c r="A94" s="38" t="s">
        <v>25</v>
      </c>
      <c r="B94" s="1">
        <v>2000</v>
      </c>
      <c r="C94" s="1">
        <v>900</v>
      </c>
      <c r="D94" s="1" t="s">
        <v>20</v>
      </c>
      <c r="E94" s="1" t="s">
        <v>23</v>
      </c>
      <c r="F94" s="6"/>
      <c r="G94" s="6">
        <v>2</v>
      </c>
      <c r="H94" s="20">
        <f>(17912+3750)*1.05</f>
        <v>22745.100000000002</v>
      </c>
      <c r="I94" s="12">
        <f t="shared" si="32"/>
        <v>13647.060000000001</v>
      </c>
      <c r="J94" s="29">
        <f t="shared" si="33"/>
        <v>11372.550000000001</v>
      </c>
      <c r="K94" s="25">
        <f t="shared" si="34"/>
        <v>9098.0400000000009</v>
      </c>
      <c r="L94" s="22">
        <f t="shared" si="35"/>
        <v>0.25</v>
      </c>
    </row>
    <row r="95" spans="1:12" ht="24.75" customHeight="1" outlineLevel="1">
      <c r="A95" s="38" t="s">
        <v>26</v>
      </c>
      <c r="B95" s="1">
        <v>2000</v>
      </c>
      <c r="C95" s="1">
        <v>600</v>
      </c>
      <c r="D95" s="1" t="s">
        <v>20</v>
      </c>
      <c r="E95" s="1" t="s">
        <v>21</v>
      </c>
      <c r="F95" s="6"/>
      <c r="G95" s="6">
        <v>5</v>
      </c>
      <c r="H95" s="20">
        <f>18438+2700</f>
        <v>21138</v>
      </c>
      <c r="I95" s="12">
        <f t="shared" si="32"/>
        <v>12682.8</v>
      </c>
      <c r="J95" s="29">
        <f t="shared" si="33"/>
        <v>10569</v>
      </c>
      <c r="K95" s="25">
        <f t="shared" si="34"/>
        <v>8455.2000000000007</v>
      </c>
      <c r="L95" s="22">
        <f t="shared" si="35"/>
        <v>0.24999999999999989</v>
      </c>
    </row>
    <row r="96" spans="1:12" ht="24.75" customHeight="1" outlineLevel="1">
      <c r="A96" s="38" t="s">
        <v>26</v>
      </c>
      <c r="B96" s="1">
        <v>2000</v>
      </c>
      <c r="C96" s="1">
        <v>700</v>
      </c>
      <c r="D96" s="1" t="s">
        <v>20</v>
      </c>
      <c r="E96" s="1" t="s">
        <v>21</v>
      </c>
      <c r="F96" s="6"/>
      <c r="G96" s="6">
        <v>7</v>
      </c>
      <c r="H96" s="20">
        <f>18438+2700</f>
        <v>21138</v>
      </c>
      <c r="I96" s="12">
        <f t="shared" si="32"/>
        <v>12682.8</v>
      </c>
      <c r="J96" s="29">
        <f t="shared" si="33"/>
        <v>10569</v>
      </c>
      <c r="K96" s="25">
        <f t="shared" si="34"/>
        <v>8455.2000000000007</v>
      </c>
      <c r="L96" s="22">
        <f t="shared" si="35"/>
        <v>0.24999999999999989</v>
      </c>
    </row>
    <row r="97" spans="1:12" ht="24.75" customHeight="1" outlineLevel="1">
      <c r="A97" s="38" t="s">
        <v>26</v>
      </c>
      <c r="B97" s="1">
        <v>2000</v>
      </c>
      <c r="C97" s="1">
        <v>800</v>
      </c>
      <c r="D97" s="1" t="s">
        <v>20</v>
      </c>
      <c r="E97" s="1" t="s">
        <v>21</v>
      </c>
      <c r="F97" s="6"/>
      <c r="G97" s="6">
        <v>1</v>
      </c>
      <c r="H97" s="20">
        <f>18438+2700</f>
        <v>21138</v>
      </c>
      <c r="I97" s="12">
        <f t="shared" si="32"/>
        <v>12682.8</v>
      </c>
      <c r="J97" s="29">
        <f t="shared" si="33"/>
        <v>10569</v>
      </c>
      <c r="K97" s="25">
        <f t="shared" si="34"/>
        <v>8455.2000000000007</v>
      </c>
      <c r="L97" s="22">
        <f t="shared" si="35"/>
        <v>0.24999999999999989</v>
      </c>
    </row>
    <row r="98" spans="1:12" ht="24.75" customHeight="1" outlineLevel="1">
      <c r="A98" s="38" t="s">
        <v>27</v>
      </c>
      <c r="B98" s="1">
        <v>2000</v>
      </c>
      <c r="C98" s="1">
        <v>600</v>
      </c>
      <c r="D98" s="1" t="s">
        <v>20</v>
      </c>
      <c r="E98" s="1" t="s">
        <v>23</v>
      </c>
      <c r="F98" s="6"/>
      <c r="G98" s="6">
        <v>6</v>
      </c>
      <c r="H98" s="20">
        <f>18438+2700+3750</f>
        <v>24888</v>
      </c>
      <c r="I98" s="12">
        <f t="shared" si="32"/>
        <v>14932.8</v>
      </c>
      <c r="J98" s="29">
        <f t="shared" si="33"/>
        <v>12444</v>
      </c>
      <c r="K98" s="25">
        <f t="shared" si="34"/>
        <v>9955.2000000000007</v>
      </c>
      <c r="L98" s="22">
        <f t="shared" si="35"/>
        <v>0.24999999999999992</v>
      </c>
    </row>
    <row r="99" spans="1:12" ht="24.75" customHeight="1" outlineLevel="1">
      <c r="A99" s="38" t="s">
        <v>27</v>
      </c>
      <c r="B99" s="1">
        <v>2000</v>
      </c>
      <c r="C99" s="1">
        <v>700</v>
      </c>
      <c r="D99" s="1" t="s">
        <v>20</v>
      </c>
      <c r="E99" s="1" t="s">
        <v>23</v>
      </c>
      <c r="F99" s="6"/>
      <c r="G99" s="6">
        <v>2</v>
      </c>
      <c r="H99" s="20">
        <f>18438+2700+3750</f>
        <v>24888</v>
      </c>
      <c r="I99" s="12">
        <f t="shared" si="32"/>
        <v>14932.8</v>
      </c>
      <c r="J99" s="29">
        <f t="shared" si="33"/>
        <v>12444</v>
      </c>
      <c r="K99" s="25">
        <f t="shared" si="34"/>
        <v>9955.2000000000007</v>
      </c>
      <c r="L99" s="22">
        <f t="shared" si="35"/>
        <v>0.24999999999999992</v>
      </c>
    </row>
    <row r="100" spans="1:12" ht="24.75" customHeight="1" outlineLevel="1">
      <c r="A100" s="38" t="s">
        <v>27</v>
      </c>
      <c r="B100" s="1">
        <v>2000</v>
      </c>
      <c r="C100" s="1">
        <v>900</v>
      </c>
      <c r="D100" s="1" t="s">
        <v>20</v>
      </c>
      <c r="E100" s="1" t="s">
        <v>23</v>
      </c>
      <c r="F100" s="6"/>
      <c r="G100" s="6">
        <v>2</v>
      </c>
      <c r="H100" s="20">
        <f>(18438+2700+3750)*1.05</f>
        <v>26132.400000000001</v>
      </c>
      <c r="I100" s="12">
        <f t="shared" si="32"/>
        <v>15679.44</v>
      </c>
      <c r="J100" s="29">
        <f t="shared" si="33"/>
        <v>13066.2</v>
      </c>
      <c r="K100" s="25">
        <f t="shared" si="34"/>
        <v>10452.960000000001</v>
      </c>
      <c r="L100" s="22">
        <f t="shared" si="35"/>
        <v>0.24999999999999994</v>
      </c>
    </row>
    <row r="101" spans="1:12" ht="24.75" customHeight="1" outlineLevel="1">
      <c r="A101" s="38" t="s">
        <v>26</v>
      </c>
      <c r="B101" s="1">
        <v>2000</v>
      </c>
      <c r="C101" s="1">
        <v>700</v>
      </c>
      <c r="D101" s="1" t="s">
        <v>28</v>
      </c>
      <c r="E101" s="1" t="s">
        <v>21</v>
      </c>
      <c r="F101" s="6"/>
      <c r="G101" s="6">
        <v>2</v>
      </c>
      <c r="H101" s="20">
        <f>17149+2700</f>
        <v>19849</v>
      </c>
      <c r="I101" s="12">
        <f t="shared" si="32"/>
        <v>11909.4</v>
      </c>
      <c r="J101" s="29">
        <f t="shared" si="33"/>
        <v>9924.5</v>
      </c>
      <c r="K101" s="25">
        <f t="shared" si="34"/>
        <v>7939.6</v>
      </c>
      <c r="L101" s="22">
        <f t="shared" si="35"/>
        <v>0.24999999999999994</v>
      </c>
    </row>
    <row r="102" spans="1:12" ht="24.75" customHeight="1" outlineLevel="1">
      <c r="A102" s="38" t="s">
        <v>27</v>
      </c>
      <c r="B102" s="1">
        <v>2000</v>
      </c>
      <c r="C102" s="1">
        <v>700</v>
      </c>
      <c r="D102" s="1" t="s">
        <v>28</v>
      </c>
      <c r="E102" s="1" t="s">
        <v>29</v>
      </c>
      <c r="F102" s="6"/>
      <c r="G102" s="6">
        <v>8</v>
      </c>
      <c r="H102" s="20">
        <f>(17149+2700+3750)</f>
        <v>23599</v>
      </c>
      <c r="I102" s="12">
        <f t="shared" si="32"/>
        <v>14159.4</v>
      </c>
      <c r="J102" s="29">
        <f t="shared" si="33"/>
        <v>11799.5</v>
      </c>
      <c r="K102" s="25">
        <f t="shared" si="34"/>
        <v>9439.6</v>
      </c>
      <c r="L102" s="22">
        <f t="shared" si="35"/>
        <v>0.24999999999999994</v>
      </c>
    </row>
    <row r="103" spans="1:12" ht="24.75" customHeight="1" outlineLevel="1">
      <c r="A103" s="38" t="s">
        <v>31</v>
      </c>
      <c r="B103" s="1">
        <v>2000</v>
      </c>
      <c r="C103" s="1">
        <v>600</v>
      </c>
      <c r="D103" s="1" t="s">
        <v>30</v>
      </c>
      <c r="E103" s="1" t="s">
        <v>21</v>
      </c>
      <c r="F103" s="6"/>
      <c r="G103" s="6">
        <v>2</v>
      </c>
      <c r="H103" s="20">
        <v>19596</v>
      </c>
      <c r="I103" s="12">
        <f t="shared" si="32"/>
        <v>11757.6</v>
      </c>
      <c r="J103" s="29">
        <f t="shared" si="33"/>
        <v>9798</v>
      </c>
      <c r="K103" s="25">
        <f t="shared" si="34"/>
        <v>7838.4000000000005</v>
      </c>
      <c r="L103" s="22">
        <f t="shared" si="35"/>
        <v>0.24999999999999992</v>
      </c>
    </row>
    <row r="104" spans="1:12" ht="24.75" customHeight="1" outlineLevel="1">
      <c r="A104" s="38" t="s">
        <v>33</v>
      </c>
      <c r="B104" s="1">
        <v>2000</v>
      </c>
      <c r="C104" s="1">
        <v>800</v>
      </c>
      <c r="D104" s="1" t="s">
        <v>30</v>
      </c>
      <c r="E104" s="1" t="s">
        <v>34</v>
      </c>
      <c r="F104" s="6"/>
      <c r="G104" s="6">
        <v>2</v>
      </c>
      <c r="H104" s="20">
        <f>19596+(1250+850)*0.3</f>
        <v>20226</v>
      </c>
      <c r="I104" s="12">
        <f t="shared" si="32"/>
        <v>12135.6</v>
      </c>
      <c r="J104" s="29">
        <f t="shared" si="33"/>
        <v>10113</v>
      </c>
      <c r="K104" s="25">
        <f t="shared" si="34"/>
        <v>8090.4000000000005</v>
      </c>
      <c r="L104" s="22">
        <f t="shared" si="35"/>
        <v>0.24999999999999992</v>
      </c>
    </row>
    <row r="105" spans="1:12" ht="24.75" customHeight="1" outlineLevel="1">
      <c r="A105" s="38" t="s">
        <v>32</v>
      </c>
      <c r="B105" s="1">
        <v>2000</v>
      </c>
      <c r="C105" s="1">
        <v>600</v>
      </c>
      <c r="D105" s="1" t="s">
        <v>30</v>
      </c>
      <c r="E105" s="1" t="s">
        <v>34</v>
      </c>
      <c r="F105" s="6"/>
      <c r="G105" s="6">
        <v>2</v>
      </c>
      <c r="H105" s="20">
        <f>19596+1250+850</f>
        <v>21696</v>
      </c>
      <c r="I105" s="12">
        <f t="shared" si="32"/>
        <v>13017.6</v>
      </c>
      <c r="J105" s="29">
        <f t="shared" si="33"/>
        <v>10848</v>
      </c>
      <c r="K105" s="25">
        <f t="shared" si="34"/>
        <v>8678.4</v>
      </c>
      <c r="L105" s="22">
        <f t="shared" si="35"/>
        <v>0.25000000000000006</v>
      </c>
    </row>
    <row r="106" spans="1:12" ht="24.75" customHeight="1" outlineLevel="1">
      <c r="A106" s="38" t="s">
        <v>32</v>
      </c>
      <c r="B106" s="1">
        <v>2000</v>
      </c>
      <c r="C106" s="1">
        <v>800</v>
      </c>
      <c r="D106" s="1" t="s">
        <v>30</v>
      </c>
      <c r="E106" s="1" t="s">
        <v>34</v>
      </c>
      <c r="F106" s="6"/>
      <c r="G106" s="6">
        <v>1</v>
      </c>
      <c r="H106" s="20">
        <f>19596+1250+850</f>
        <v>21696</v>
      </c>
      <c r="I106" s="12">
        <f t="shared" si="32"/>
        <v>13017.6</v>
      </c>
      <c r="J106" s="29">
        <f t="shared" si="33"/>
        <v>10848</v>
      </c>
      <c r="K106" s="25">
        <f t="shared" si="34"/>
        <v>8678.4</v>
      </c>
      <c r="L106" s="22">
        <f t="shared" si="35"/>
        <v>0.25000000000000006</v>
      </c>
    </row>
    <row r="107" spans="1:12">
      <c r="A107" s="2" t="s">
        <v>110</v>
      </c>
      <c r="B107" s="3"/>
      <c r="C107" s="3"/>
      <c r="D107" s="3"/>
      <c r="E107" s="3"/>
      <c r="F107" s="5"/>
      <c r="G107" s="5">
        <f>SUM(G108)</f>
        <v>8</v>
      </c>
      <c r="H107" s="19"/>
      <c r="I107" s="11"/>
      <c r="J107" s="28"/>
      <c r="K107" s="24"/>
    </row>
    <row r="108" spans="1:12">
      <c r="A108" s="38" t="s">
        <v>111</v>
      </c>
      <c r="B108" s="1">
        <v>2550</v>
      </c>
      <c r="C108" s="1">
        <v>650</v>
      </c>
      <c r="D108" s="1" t="s">
        <v>112</v>
      </c>
      <c r="E108" s="1" t="s">
        <v>113</v>
      </c>
      <c r="F108" s="6"/>
      <c r="G108" s="6">
        <v>8</v>
      </c>
      <c r="H108" s="20">
        <v>23000</v>
      </c>
      <c r="I108" s="12">
        <f t="shared" ref="I108" si="39">H108*(1-$I$3)</f>
        <v>13800</v>
      </c>
      <c r="J108" s="29">
        <f t="shared" ref="J108" si="40">H108*(1-$J$3)</f>
        <v>11500</v>
      </c>
      <c r="K108" s="25">
        <f t="shared" ref="K108" si="41">H108*(1-$K$3)</f>
        <v>9200</v>
      </c>
    </row>
    <row r="109" spans="1:12">
      <c r="A109" s="2" t="s">
        <v>132</v>
      </c>
      <c r="B109" s="3"/>
      <c r="C109" s="3"/>
      <c r="D109" s="3"/>
      <c r="E109" s="3"/>
      <c r="F109" s="5"/>
      <c r="G109" s="5">
        <f>SUM(G110:G117)</f>
        <v>8</v>
      </c>
      <c r="H109" s="19"/>
      <c r="I109" s="11"/>
      <c r="J109" s="28"/>
      <c r="K109" s="24"/>
    </row>
    <row r="110" spans="1:12" ht="22.5">
      <c r="A110" s="38" t="s">
        <v>133</v>
      </c>
      <c r="B110" s="1">
        <v>2000</v>
      </c>
      <c r="C110" s="1">
        <v>600</v>
      </c>
      <c r="D110" s="1" t="s">
        <v>136</v>
      </c>
      <c r="E110" s="1" t="s">
        <v>137</v>
      </c>
      <c r="F110" s="6"/>
      <c r="G110" s="6">
        <v>1</v>
      </c>
      <c r="H110" s="20">
        <v>12000</v>
      </c>
      <c r="I110" s="12">
        <f t="shared" ref="I110" si="42">H110*(1-$I$3)</f>
        <v>7200</v>
      </c>
      <c r="J110" s="29">
        <v>12000</v>
      </c>
      <c r="K110" s="25">
        <f t="shared" ref="K110" si="43">H110*(1-$K$3)</f>
        <v>4800</v>
      </c>
    </row>
    <row r="111" spans="1:12" ht="22.5">
      <c r="A111" s="38" t="s">
        <v>133</v>
      </c>
      <c r="B111" s="1">
        <v>2000</v>
      </c>
      <c r="C111" s="1">
        <v>800</v>
      </c>
      <c r="D111" s="1" t="s">
        <v>136</v>
      </c>
      <c r="E111" s="1" t="s">
        <v>138</v>
      </c>
      <c r="F111" s="6"/>
      <c r="G111" s="6">
        <v>1</v>
      </c>
      <c r="H111" s="20">
        <v>12000</v>
      </c>
      <c r="I111" s="12">
        <f t="shared" ref="I111:I116" si="44">H111*(1-$I$3)</f>
        <v>7200</v>
      </c>
      <c r="J111" s="29">
        <f t="shared" ref="J111:J116" si="45">H111*(1-$J$3)</f>
        <v>6000</v>
      </c>
      <c r="K111" s="25">
        <f t="shared" ref="K111:K116" si="46">H111*(1-$K$3)</f>
        <v>4800</v>
      </c>
    </row>
    <row r="112" spans="1:12" ht="22.5">
      <c r="A112" s="38" t="s">
        <v>133</v>
      </c>
      <c r="B112" s="1">
        <v>2000</v>
      </c>
      <c r="C112" s="1">
        <v>800</v>
      </c>
      <c r="D112" s="1" t="s">
        <v>136</v>
      </c>
      <c r="E112" s="1" t="s">
        <v>139</v>
      </c>
      <c r="F112" s="6"/>
      <c r="G112" s="6">
        <v>1</v>
      </c>
      <c r="H112" s="20">
        <v>12000</v>
      </c>
      <c r="I112" s="12">
        <f t="shared" si="44"/>
        <v>7200</v>
      </c>
      <c r="J112" s="29">
        <f t="shared" si="45"/>
        <v>6000</v>
      </c>
      <c r="K112" s="25">
        <f t="shared" si="46"/>
        <v>4800</v>
      </c>
    </row>
    <row r="113" spans="1:11" ht="22.5">
      <c r="A113" s="38" t="s">
        <v>142</v>
      </c>
      <c r="B113" s="1">
        <v>2100</v>
      </c>
      <c r="C113" s="1">
        <v>600</v>
      </c>
      <c r="D113" s="1" t="s">
        <v>140</v>
      </c>
      <c r="E113" s="1" t="s">
        <v>143</v>
      </c>
      <c r="F113" s="6"/>
      <c r="G113" s="6">
        <v>2</v>
      </c>
      <c r="H113" s="20">
        <v>14818</v>
      </c>
      <c r="I113" s="12">
        <f t="shared" si="44"/>
        <v>8890.7999999999993</v>
      </c>
      <c r="J113" s="29">
        <f t="shared" si="45"/>
        <v>7409</v>
      </c>
      <c r="K113" s="25">
        <f t="shared" si="46"/>
        <v>5927.2000000000007</v>
      </c>
    </row>
    <row r="114" spans="1:11" ht="22.5">
      <c r="A114" s="38" t="s">
        <v>134</v>
      </c>
      <c r="B114" s="1">
        <v>2000</v>
      </c>
      <c r="C114" s="1">
        <v>800</v>
      </c>
      <c r="D114" s="1" t="s">
        <v>123</v>
      </c>
      <c r="E114" s="1" t="s">
        <v>144</v>
      </c>
      <c r="F114" s="6"/>
      <c r="G114" s="6">
        <v>1</v>
      </c>
      <c r="H114" s="20">
        <v>6485</v>
      </c>
      <c r="I114" s="12">
        <f t="shared" si="44"/>
        <v>3891</v>
      </c>
      <c r="J114" s="29">
        <f t="shared" si="45"/>
        <v>3242.5</v>
      </c>
      <c r="K114" s="25">
        <f t="shared" si="46"/>
        <v>2594</v>
      </c>
    </row>
    <row r="115" spans="1:11" ht="22.5">
      <c r="A115" s="38" t="s">
        <v>135</v>
      </c>
      <c r="B115" s="1">
        <v>2000</v>
      </c>
      <c r="C115" s="1">
        <v>700</v>
      </c>
      <c r="D115" s="1" t="s">
        <v>145</v>
      </c>
      <c r="E115" s="1" t="s">
        <v>91</v>
      </c>
      <c r="F115" s="6"/>
      <c r="G115" s="6">
        <v>1</v>
      </c>
      <c r="H115" s="20">
        <v>6485</v>
      </c>
      <c r="I115" s="12">
        <f t="shared" si="44"/>
        <v>3891</v>
      </c>
      <c r="J115" s="29">
        <f t="shared" si="45"/>
        <v>3242.5</v>
      </c>
      <c r="K115" s="25">
        <f t="shared" si="46"/>
        <v>2594</v>
      </c>
    </row>
    <row r="116" spans="1:11" ht="22.5">
      <c r="A116" s="38" t="s">
        <v>146</v>
      </c>
      <c r="B116" s="1">
        <v>2000</v>
      </c>
      <c r="C116" s="1">
        <v>800</v>
      </c>
      <c r="D116" s="1" t="s">
        <v>147</v>
      </c>
      <c r="E116" s="1" t="s">
        <v>141</v>
      </c>
      <c r="F116" s="6"/>
      <c r="G116" s="6">
        <v>1</v>
      </c>
      <c r="H116" s="20">
        <v>13941</v>
      </c>
      <c r="I116" s="12">
        <f t="shared" si="44"/>
        <v>8364.6</v>
      </c>
      <c r="J116" s="29">
        <f t="shared" si="45"/>
        <v>6970.5</v>
      </c>
      <c r="K116" s="25">
        <f t="shared" si="46"/>
        <v>5576.4000000000005</v>
      </c>
    </row>
    <row r="117" spans="1:11">
      <c r="A117" s="46"/>
    </row>
  </sheetData>
  <mergeCells count="10">
    <mergeCell ref="C1:C2"/>
    <mergeCell ref="B1:B2"/>
    <mergeCell ref="A1:A2"/>
    <mergeCell ref="L1:L2"/>
    <mergeCell ref="I1:K1"/>
    <mergeCell ref="H1:H2"/>
    <mergeCell ref="G1:G2"/>
    <mergeCell ref="F1:F2"/>
    <mergeCell ref="E1:E2"/>
    <mergeCell ref="D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8" sqref="C8"/>
    </sheetView>
  </sheetViews>
  <sheetFormatPr defaultColWidth="8.85546875" defaultRowHeight="15"/>
  <cols>
    <col min="1" max="1" width="35.85546875" customWidth="1"/>
  </cols>
  <sheetData>
    <row r="1" spans="1:4">
      <c r="A1" s="58" t="s">
        <v>176</v>
      </c>
      <c r="B1" s="58"/>
      <c r="C1" s="58"/>
      <c r="D1" s="58"/>
    </row>
    <row r="2" spans="1:4" ht="15.75" thickBot="1"/>
    <row r="3" spans="1:4" ht="45.75" thickBot="1">
      <c r="A3" s="34" t="s">
        <v>99</v>
      </c>
      <c r="B3" s="35" t="s">
        <v>100</v>
      </c>
    </row>
    <row r="4" spans="1:4">
      <c r="A4" s="36" t="s">
        <v>101</v>
      </c>
      <c r="B4" s="36">
        <v>220</v>
      </c>
    </row>
    <row r="5" spans="1:4">
      <c r="A5" s="37" t="s">
        <v>102</v>
      </c>
      <c r="B5" s="37">
        <v>450</v>
      </c>
    </row>
    <row r="6" spans="1:4">
      <c r="A6" s="37" t="s">
        <v>103</v>
      </c>
      <c r="B6" s="37">
        <v>250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sqref="A1:D1"/>
    </sheetView>
  </sheetViews>
  <sheetFormatPr defaultColWidth="8.85546875" defaultRowHeight="15"/>
  <cols>
    <col min="1" max="1" width="43.85546875" customWidth="1"/>
    <col min="2" max="2" width="15.140625" customWidth="1"/>
  </cols>
  <sheetData>
    <row r="1" spans="1:4">
      <c r="A1" s="58" t="s">
        <v>175</v>
      </c>
      <c r="B1" s="58"/>
      <c r="C1" s="58"/>
      <c r="D1" s="58"/>
    </row>
    <row r="2" spans="1:4" ht="15.75" thickBot="1"/>
    <row r="3" spans="1:4" ht="30.75" thickBot="1">
      <c r="A3" s="34" t="s">
        <v>99</v>
      </c>
      <c r="B3" s="35" t="s">
        <v>100</v>
      </c>
    </row>
    <row r="4" spans="1:4">
      <c r="A4" s="36" t="s">
        <v>104</v>
      </c>
      <c r="B4" s="36">
        <v>27</v>
      </c>
    </row>
    <row r="5" spans="1:4">
      <c r="A5" s="37" t="s">
        <v>105</v>
      </c>
      <c r="B5" s="37">
        <v>12</v>
      </c>
    </row>
    <row r="6" spans="1:4">
      <c r="A6" s="37" t="s">
        <v>106</v>
      </c>
      <c r="B6" s="37">
        <v>6</v>
      </c>
    </row>
    <row r="7" spans="1:4">
      <c r="A7" s="37" t="s">
        <v>107</v>
      </c>
      <c r="B7" s="37">
        <v>10</v>
      </c>
    </row>
    <row r="8" spans="1:4">
      <c r="A8" s="37" t="s">
        <v>108</v>
      </c>
      <c r="B8" s="37">
        <v>9</v>
      </c>
    </row>
    <row r="9" spans="1:4">
      <c r="A9" s="37" t="s">
        <v>109</v>
      </c>
      <c r="B9" s="37">
        <v>4</v>
      </c>
    </row>
    <row r="10" spans="1:4">
      <c r="A10" s="37" t="s">
        <v>163</v>
      </c>
      <c r="B10" s="37">
        <v>31</v>
      </c>
    </row>
    <row r="11" spans="1:4">
      <c r="A11" s="37" t="s">
        <v>164</v>
      </c>
      <c r="B11" s="37">
        <v>25</v>
      </c>
    </row>
    <row r="12" spans="1:4">
      <c r="A12" s="37" t="s">
        <v>165</v>
      </c>
      <c r="B12" s="37">
        <v>14</v>
      </c>
    </row>
    <row r="13" spans="1:4">
      <c r="A13" s="37" t="s">
        <v>166</v>
      </c>
      <c r="B13" s="37">
        <v>9</v>
      </c>
    </row>
    <row r="14" spans="1:4">
      <c r="A14" s="37" t="s">
        <v>167</v>
      </c>
      <c r="B14" s="37">
        <v>15</v>
      </c>
    </row>
    <row r="15" spans="1:4">
      <c r="A15" s="37" t="s">
        <v>168</v>
      </c>
      <c r="B15" s="37">
        <v>18</v>
      </c>
    </row>
    <row r="16" spans="1:4">
      <c r="A16" s="37" t="s">
        <v>169</v>
      </c>
      <c r="B16" s="37">
        <v>16</v>
      </c>
    </row>
    <row r="17" spans="1:2">
      <c r="A17" s="37" t="s">
        <v>170</v>
      </c>
      <c r="B17" s="37">
        <v>6</v>
      </c>
    </row>
    <row r="18" spans="1:2">
      <c r="A18" s="37" t="s">
        <v>171</v>
      </c>
      <c r="B18" s="37">
        <v>11</v>
      </c>
    </row>
    <row r="19" spans="1:2">
      <c r="A19" s="37" t="s">
        <v>172</v>
      </c>
      <c r="B19" s="37">
        <v>23</v>
      </c>
    </row>
    <row r="20" spans="1:2">
      <c r="A20" s="37" t="s">
        <v>173</v>
      </c>
      <c r="B20" s="37">
        <v>12</v>
      </c>
    </row>
    <row r="22" spans="1:2">
      <c r="A22" t="s">
        <v>174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полотна</vt:lpstr>
      <vt:lpstr>погонаж</vt:lpstr>
      <vt:lpstr>пленка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2020-08-12T13:05:46Z</dcterms:modified>
</cp:coreProperties>
</file>